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2830" windowHeight="4650" tabRatio="818"/>
  </bookViews>
  <sheets>
    <sheet name="GrainFutures&amp;Options" sheetId="4" r:id="rId1"/>
    <sheet name="LvstkFutures&amp;Options" sheetId="14" r:id="rId2"/>
    <sheet name="MarginAccounting" sheetId="1" r:id="rId3"/>
    <sheet name="GrainBasis" sheetId="18" r:id="rId4"/>
    <sheet name="LvstkBasis" sheetId="19" r:id="rId5"/>
  </sheets>
  <definedNames>
    <definedName name="BO0010265D57794D8B9C6A1CC64BE91C17" hidden="1">#REF!</definedName>
    <definedName name="BO0029059DB42147BD98CE3CB2AD6AB4CF" hidden="1">#REF!</definedName>
    <definedName name="BO003EFC80E80546FD852122D5F5009928" hidden="1">'GrainFutures&amp;Options'!#REF!</definedName>
    <definedName name="BO0051EEC2DF034CF88F4869C60EF78D38" hidden="1">'GrainFutures&amp;Options'!#REF!</definedName>
    <definedName name="BO008F48AE36474B51A938B6BE242B72E3" hidden="1">#REF!</definedName>
    <definedName name="BO00BC0F33B7034A8AA878F7E18220C114" hidden="1">#REF!</definedName>
    <definedName name="BO00DB7A3CC58C4374853BDDF7CEE83CA7" hidden="1">#REF!</definedName>
    <definedName name="BO010624A12F074378B7FB66730EE47178" hidden="1">#REF!</definedName>
    <definedName name="BO012BE05CC9064DEDBD6F796DD7A12CAF" hidden="1">#REF!</definedName>
    <definedName name="BO0159DD1BC0A54CCFA0D22F3C18202052" hidden="1">'GrainFutures&amp;Options'!#REF!</definedName>
    <definedName name="BO01BAE85F5A7D463B8EEB5704FC2D90AC" hidden="1">'GrainFutures&amp;Options'!#REF!</definedName>
    <definedName name="BO01DF0A17F91E45EB84222230343D379C" hidden="1">#REF!</definedName>
    <definedName name="BO01F7FA8A3889421683593198F818A1CC" hidden="1">'GrainFutures&amp;Options'!$H$7</definedName>
    <definedName name="BO02110D96620C417B8AA69A787F73C8F1" hidden="1">'GrainFutures&amp;Options'!#REF!</definedName>
    <definedName name="BO022D63E3963241C7AFC0B8DFDC015719" hidden="1">'GrainFutures&amp;Options'!#REF!</definedName>
    <definedName name="BO02315EA95DBF4BFDB3A822A2F2783CFB" hidden="1">#REF!</definedName>
    <definedName name="BO024C309C087A4FC3BF02599696B1BB55" hidden="1">#REF!</definedName>
    <definedName name="BO02584AA9436A4C8389B7065EDDA6A3ED" hidden="1">#REF!</definedName>
    <definedName name="BO026F586F79554A949F1257419192359B" hidden="1">'GrainFutures&amp;Options'!#REF!</definedName>
    <definedName name="BO028543674B5E4C51AEE84DC2EA7F171E" hidden="1">#REF!</definedName>
    <definedName name="BO0288DF0C908F4A1C8CE59E0D5BB5FBFD" hidden="1">'GrainFutures&amp;Options'!$H$6</definedName>
    <definedName name="BO028AFF6BE8574E29A4CC4E7FA17F90B9" hidden="1">'GrainFutures&amp;Options'!$H$4</definedName>
    <definedName name="BO0295364610CA4186A27A598904BD1D86" hidden="1">'GrainFutures&amp;Options'!#REF!</definedName>
    <definedName name="BO02AAB506F7D145598527414FF68308FF" hidden="1">#REF!</definedName>
    <definedName name="BO02D4745DF0BD45E2999AA3148832017B" hidden="1">#REF!</definedName>
    <definedName name="BO03032A302B0A4FC7855730872812C5BF" hidden="1">#REF!</definedName>
    <definedName name="BO0367FC6A397948A59285A0C9640A24A1" hidden="1">#REF!</definedName>
    <definedName name="BO03728D66E98F4E4E9E20ACF33603B7FF" hidden="1">'GrainFutures&amp;Options'!$F$94:$AM$94</definedName>
    <definedName name="BO03B9170BB97D47EAA4575D0AA9C3DCF9" hidden="1">'GrainFutures&amp;Options'!#REF!</definedName>
    <definedName name="BO03FDEED1C6C143989730F6FE0E13CA29" hidden="1">#REF!</definedName>
    <definedName name="BO040C45F0829B4CAB8521FCC485F78CDF" hidden="1">#REF!</definedName>
    <definedName name="BO044899C67B874254876D5DB0F3C0774B" hidden="1">#REF!</definedName>
    <definedName name="BO0458FF916AA04AD5B3FCE2E3A999AE9C" hidden="1">#REF!</definedName>
    <definedName name="BO0479EA5E82B0403D8CD91542F0757A6F" hidden="1">#REF!</definedName>
    <definedName name="BO049B7A01B22C48368E30DAB475D23F37" hidden="1">#REF!</definedName>
    <definedName name="BO04BE2564E3F447C69BF93119C2629A2B" hidden="1">MarginAccounting!$I$4</definedName>
    <definedName name="BO04CCAE9E89DC4CA3977536323BE4CE99" hidden="1">'GrainFutures&amp;Options'!#REF!</definedName>
    <definedName name="BO04DB1EE8FF254453B678B8507B0B30A6" hidden="1">#REF!</definedName>
    <definedName name="BO04F1F0FEDC1F473C8EC95CA5C075E76C" hidden="1">'GrainFutures&amp;Options'!#REF!</definedName>
    <definedName name="BO04F220DA92654675AA98BDB4FB3A2DFE" hidden="1">'GrainFutures&amp;Options'!#REF!</definedName>
    <definedName name="BO05808F514A2949B480EA7CF8B1605ABB" hidden="1">#REF!</definedName>
    <definedName name="BO05839A92663B4FD4A6DFE8EE77E0CC3B" hidden="1">#REF!</definedName>
    <definedName name="BO05DF4984A2EB487FACFC64E1D035EBA6" hidden="1">#REF!</definedName>
    <definedName name="BO0680EC0081244E1789A45927F6C9154D" hidden="1">#REF!</definedName>
    <definedName name="BO06AD40FD4D124D1489EDD610DF0C7C3A" hidden="1">#REF!</definedName>
    <definedName name="BO06AF12E085E74D1E8047FE0D1E7101DD" hidden="1">'GrainFutures&amp;Options'!$H$4</definedName>
    <definedName name="BO06B081905D5C41FCA87491768FC8E4FB" hidden="1">'GrainFutures&amp;Options'!$H$3</definedName>
    <definedName name="BO06B0B15073C4428EB16026DD998BD2CB" hidden="1">'GrainFutures&amp;Options'!#REF!</definedName>
    <definedName name="BO06B2532E020E4D01B8D97B9DE5ECA329" hidden="1">'GrainFutures&amp;Options'!#REF!</definedName>
    <definedName name="BO06CBE14A0DBF46CDB3BBB1AE2189C35A" hidden="1">#REF!</definedName>
    <definedName name="BO06D6E073E1FB45389FE6AD78F40807DA" hidden="1">'GrainFutures&amp;Options'!#REF!</definedName>
    <definedName name="BO071CC4BDFE6448DD8EF334F46A59B95D" hidden="1">'GrainFutures&amp;Options'!#REF!</definedName>
    <definedName name="BO073DB3A75B534EEE990AD9BEF5992743" hidden="1">'GrainFutures&amp;Options'!#REF!</definedName>
    <definedName name="BO074D7B55226F4A5B9261A15906CE1B6F" hidden="1">'GrainFutures&amp;Options'!$H$3</definedName>
    <definedName name="BO07616B26FEDA4EB8849ABCB95A81C359" hidden="1">'GrainFutures&amp;Options'!$H$4</definedName>
    <definedName name="BO0769B29DC4EA439792BCF3E9C041E2CF" hidden="1">#REF!</definedName>
    <definedName name="BO077631A3A14740FBA1CB0B4E9F5FE705" hidden="1">#REF!</definedName>
    <definedName name="BO0786B2A508AD44E8815AF681C386CA80" hidden="1">#REF!</definedName>
    <definedName name="BO07BEB60953EB45CBBCFC717F40CE5C3C" hidden="1">'GrainFutures&amp;Options'!#REF!</definedName>
    <definedName name="BO07C3690F5096438DAE8BCA1BFA86A8CB" hidden="1">'GrainFutures&amp;Options'!#REF!</definedName>
    <definedName name="BO07FAAB0D5760481896C088C2FCC2D555" hidden="1">'GrainFutures&amp;Options'!#REF!</definedName>
    <definedName name="BO0811908B68D044C280915526CCA2881A" hidden="1">'GrainFutures&amp;Options'!$B$9</definedName>
    <definedName name="BO0817558C7E9047DC93F3A9497DC78210" hidden="1">#REF!</definedName>
    <definedName name="BO088E27B16A2B40E399CE0C491C17C475" hidden="1">#REF!</definedName>
    <definedName name="BO08C1CDB1E6DD428D85ECF554B41C30C0" hidden="1">'GrainFutures&amp;Options'!#REF!</definedName>
    <definedName name="BO099B4CB910BF4FF99059A02F3AE5524C" hidden="1">#REF!</definedName>
    <definedName name="BO09C7F64B34024DC2A957BACC177FDB16" hidden="1">'GrainFutures&amp;Options'!$H$9</definedName>
    <definedName name="BO0A154B3E7487432585162691FB03EF7F" hidden="1">'GrainFutures&amp;Options'!$F$91:$AM$91</definedName>
    <definedName name="BO0A5D486F9A344C149791E257883DB564" hidden="1">#REF!</definedName>
    <definedName name="BO0A6AC43190EE46639F035DAD1784762D" hidden="1">MarginAccounting!$K$2:$K$6</definedName>
    <definedName name="BO0AEB80AB84794A45BC034DE339400901" hidden="1">'GrainFutures&amp;Options'!#REF!</definedName>
    <definedName name="BO0B341213520B45CC93FB7B24BE40944D" hidden="1">#REF!</definedName>
    <definedName name="BO0B75D70BBE1743088B38857CACA704BE" hidden="1">#REF!</definedName>
    <definedName name="BO0B80861E36F04026BD58E15FCC70FCAB" hidden="1">#REF!</definedName>
    <definedName name="BO0B948864CA2B4528890F04B562B041B2" hidden="1">#REF!</definedName>
    <definedName name="BO0BAA1942F980435FB98F1789861EC9EE" hidden="1">'GrainFutures&amp;Options'!#REF!</definedName>
    <definedName name="BO0BC6CC5D631E4151A7479363A413D9B4" hidden="1">'GrainFutures&amp;Options'!#REF!</definedName>
    <definedName name="BO0BD5571FC51040F29903D3EBA09E0FD0" hidden="1">'GrainFutures&amp;Options'!$H$7</definedName>
    <definedName name="BO0BF59CA0A38A4CC28932EAA2B573B82C" hidden="1">#REF!</definedName>
    <definedName name="BO0C0B68A2D055400493587DB717CC7EDE" hidden="1">'GrainFutures&amp;Options'!#REF!</definedName>
    <definedName name="BO0C1D57E6FF7F4F2CA41DBB6EB5BA10AC" hidden="1">#REF!</definedName>
    <definedName name="BO0C4AADD47DB9485B8524585C750B0B61" hidden="1">#REF!</definedName>
    <definedName name="BO0C501B7D2BF24CC582D8DB12C3608E1B" hidden="1">#REF!</definedName>
    <definedName name="BO0C5E9A28FC4C4D8185ECFD8D05225DAD" hidden="1">'GrainFutures&amp;Options'!#REF!</definedName>
    <definedName name="BO0C72482115714E5FBB8AA49181940293" hidden="1">#REF!</definedName>
    <definedName name="BO0C85B8C77125448184AB211BEA024867" hidden="1">#REF!</definedName>
    <definedName name="BO0CE7A4698A8B485DA1BA1DE6FE3E865B" hidden="1">#REF!</definedName>
    <definedName name="BO0D4112DEDD174C729C99BA8A89EBF43E" hidden="1">'GrainFutures&amp;Options'!$H$84</definedName>
    <definedName name="BO0D5F625A81CF40B1A3FD07644A320502" hidden="1">#REF!</definedName>
    <definedName name="BO0D6DB57D2BA8425EB7518B5E34A187E5" hidden="1">#REF!</definedName>
    <definedName name="BO0DAD1EB14EA34B04BEA09C6A217CAA0A" hidden="1">'GrainFutures&amp;Options'!$H$6</definedName>
    <definedName name="BO0DD1B5A50233466082A9F3E2D21E5E46" hidden="1">'GrainFutures&amp;Options'!#REF!</definedName>
    <definedName name="BO0E0A45D18128489B9062245FC3AE4FE5" hidden="1">'GrainFutures&amp;Options'!#REF!</definedName>
    <definedName name="BO0E129BEA6A004574A57BB07AF6DF18B2" hidden="1">#REF!</definedName>
    <definedName name="BO0E2C3616ABD94A2AB0E7D6818BC5E49A" hidden="1">#REF!</definedName>
    <definedName name="BO0E33F92E88A44E7392C3731DC9BD6D02" hidden="1">'GrainFutures&amp;Options'!#REF!</definedName>
    <definedName name="BO0E59A547166043E5BB513F3585FDB150" hidden="1">#REF!</definedName>
    <definedName name="BO0ED1295094C342359CD0F728D01A538F" hidden="1">#REF!</definedName>
    <definedName name="BO0F06CC5E1B404D0CBF13399533C530EB" hidden="1">'GrainFutures&amp;Options'!$B$4</definedName>
    <definedName name="BO0F3DF3B215204E3E92535D7B8C4E572E" hidden="1">'GrainFutures&amp;Options'!#REF!</definedName>
    <definedName name="BO0F623895B6A34F86A37B4D58DC486150" hidden="1">'GrainFutures&amp;Options'!#REF!</definedName>
    <definedName name="BO0F6A1AFF993548D5B8ACC76FA1672D70" hidden="1">'GrainFutures&amp;Options'!#REF!</definedName>
    <definedName name="BO0F9B5CD827C742839791228D7E6A93CA" hidden="1">#REF!</definedName>
    <definedName name="BO0FA64D797FDB4934BEE30040AB8E9FB6" hidden="1">'GrainFutures&amp;Options'!$H$4</definedName>
    <definedName name="BO0FCA60BA706A4328BC441CB709533457" hidden="1">#REF!</definedName>
    <definedName name="BO0FDE2588609D40EC9096EBB7B790056E" hidden="1">'GrainFutures&amp;Options'!$B$8</definedName>
    <definedName name="BO0FF350704D7A40D98AA083EEDAC1E3E2" hidden="1">#REF!</definedName>
    <definedName name="BO1042ADB95CB9431D9595CB7002A3EBA2" hidden="1">#REF!</definedName>
    <definedName name="BO10799E8B2FE141AAB236B742D5F283E9" hidden="1">#REF!</definedName>
    <definedName name="BO10E30755830A4A5D987DC073981672B9" hidden="1">#REF!</definedName>
    <definedName name="BO1106995B30F34D74A0DA2D870FD66BD5" hidden="1">#REF!</definedName>
    <definedName name="BO1143891ABB244D0782BC1B9183735A10" hidden="1">'GrainFutures&amp;Options'!#REF!</definedName>
    <definedName name="BO1178EFCF1A7E4B06BE6C97F3FFBDA664" hidden="1">'GrainFutures&amp;Options'!#REF!</definedName>
    <definedName name="BO1180AC36E4084190BA20FE7B8BE43520" hidden="1">#REF!</definedName>
    <definedName name="BO11B1EFFFD301445B9FA9B15C47AF2713" hidden="1">'GrainFutures&amp;Options'!#REF!</definedName>
    <definedName name="BO11CBF22E88DF4EA7A765813937AB1F3C" hidden="1">'GrainFutures&amp;Options'!#REF!</definedName>
    <definedName name="BO11E63C26610543CBB8DA24018C928909" hidden="1">#REF!</definedName>
    <definedName name="BO122EFDA231084ABC9C67E8018E6FC962" hidden="1">#REF!</definedName>
    <definedName name="BO124557D0374C4900A40FE9E9C56B1ED3" hidden="1">#REF!</definedName>
    <definedName name="BO124CF60E1DD243858A66937B3EE35149" hidden="1">'GrainFutures&amp;Options'!$H$7</definedName>
    <definedName name="BO125D2C6C124B4EAF9436A51FDBFD13AA" hidden="1">'GrainFutures&amp;Options'!#REF!</definedName>
    <definedName name="BO127D8590DB434FB6B5083956F3F43755" hidden="1">#REF!</definedName>
    <definedName name="BO127E35401C3A4B86BBE0BDF69153DD29" hidden="1">'GrainFutures&amp;Options'!#REF!</definedName>
    <definedName name="BO12A5FD0B717F41F490A3F2283C1A8A9B" hidden="1">#REF!</definedName>
    <definedName name="BO12B80D622CFC43F783047FC61F30C28E" hidden="1">'GrainFutures&amp;Options'!#REF!</definedName>
    <definedName name="BO12C02DA5A70847AA96ADCE073245623F" hidden="1">#REF!</definedName>
    <definedName name="BO12CEDAC2A0B5459BA3F09AB39DB427BD" hidden="1">#REF!</definedName>
    <definedName name="BO12E809DCE73842ECB8C21FE26E6603E6" hidden="1">#REF!</definedName>
    <definedName name="BO12EB6B5798C642A383C623CA4C40DBA4" hidden="1">#REF!</definedName>
    <definedName name="BO132273CAC25740B2980F26EF266A5F72" hidden="1">'GrainFutures&amp;Options'!#REF!</definedName>
    <definedName name="BO1343B870EF344E1CBDEA46A84193A358" hidden="1">MarginAccounting!$Q$5</definedName>
    <definedName name="BO135D77606B9E482DB5AF93447F8D6C39" hidden="1">#REF!</definedName>
    <definedName name="BO136873B5087B42D5B738098E841005C9" hidden="1">'GrainFutures&amp;Options'!#REF!</definedName>
    <definedName name="BO13C58222DC9F45D3A51E6AFFB403C3FE" hidden="1">#REF!</definedName>
    <definedName name="BO13EFF31F4ADF45DB97F6E08E4332D00C" hidden="1">'GrainFutures&amp;Options'!#REF!</definedName>
    <definedName name="BO13F1F063ABB04100B98DC66819943945" hidden="1">'GrainFutures&amp;Options'!$H$4</definedName>
    <definedName name="BO142737DB93AC41BAB94E93801EC9F352" hidden="1">'GrainFutures&amp;Options'!#REF!</definedName>
    <definedName name="BO14443E3416824D2CB3DA7E2A78C7BD58" hidden="1">#REF!</definedName>
    <definedName name="BO14C737087A204A4D8294A7D29166EBBD" hidden="1">#REF!</definedName>
    <definedName name="BO15824CFC97114002AD0D1B442321DB84" hidden="1">#REF!</definedName>
    <definedName name="BO15E0ECF8B7064309BB4982C2ED352BF7" hidden="1">#REF!</definedName>
    <definedName name="BO15FE2D3C8DAB4362A205EF68489A0E20" hidden="1">#REF!</definedName>
    <definedName name="BO16277E57057F4BEF8D2380536069FDA7" hidden="1">'GrainFutures&amp;Options'!$H$8</definedName>
    <definedName name="BO16BC22F1ABDD45EAAC852A071B40EDE3" hidden="1">#REF!</definedName>
    <definedName name="BO16BD1713CF874E64A752F87DAE8ADDEE" hidden="1">#REF!</definedName>
    <definedName name="BO16D2BFA07294400886B14FF1C26F4FAA" hidden="1">#REF!</definedName>
    <definedName name="BO16DBD7F44F1444E7826B345769536F48" hidden="1">#REF!</definedName>
    <definedName name="BO16E2933951D34F329C8590112875992D" hidden="1">#REF!</definedName>
    <definedName name="BO16EFC1E0CF0C4E74864434EE542F1C75" hidden="1">'GrainFutures&amp;Options'!#REF!</definedName>
    <definedName name="BO1718C6A8192A481BABEE77A94E013899" hidden="1">#REF!</definedName>
    <definedName name="BO1728A60296F54D969F24F0B1619ACBB9" hidden="1">#REF!</definedName>
    <definedName name="BO172A1333DD5D49D49DB137B77719187F" hidden="1">#REF!</definedName>
    <definedName name="BO173EA9DC7E374081A6405F7D16F259E0" hidden="1">#REF!</definedName>
    <definedName name="BO178AAAAB47194E6E8934322B165A2422" hidden="1">#REF!</definedName>
    <definedName name="BO178DE03FC296436FB45F3C570FA3A904" hidden="1">'GrainFutures&amp;Options'!#REF!</definedName>
    <definedName name="BO17A1C85F06DD4E3099395D165C20BF9E" hidden="1">#REF!</definedName>
    <definedName name="BO17B0B53972E34A3788FCED15CBB47585" hidden="1">'GrainFutures&amp;Options'!$H$23:$K$33</definedName>
    <definedName name="BO17B1956FA35D47559B0F979F9AEA692C" hidden="1">'GrainFutures&amp;Options'!#REF!</definedName>
    <definedName name="BO17B8335B810F4FB485A4286514E8CF03" hidden="1">'GrainFutures&amp;Options'!$H$2</definedName>
    <definedName name="BO17E6AA0B42F041B6B7488B15F1FEE3A7" hidden="1">#REF!</definedName>
    <definedName name="BO17F93158BBFE4F259C5788DD87EB07EF" hidden="1">#REF!</definedName>
    <definedName name="BO1813FC096D504CA6A1CEE49347D97B6A" hidden="1">#REF!</definedName>
    <definedName name="BO181D9C58EA7C4280875458419AD479CE" hidden="1">'GrainFutures&amp;Options'!$H$4</definedName>
    <definedName name="BO1828C15E20DE4634AAFF2E708A3EFD99" hidden="1">'GrainFutures&amp;Options'!$H$6</definedName>
    <definedName name="BO1847D9ACE2BB435D8F010339FC16D7C6" hidden="1">'GrainFutures&amp;Options'!#REF!</definedName>
    <definedName name="BO18DED82DC91A42ED97440DAB78923980" hidden="1">#REF!</definedName>
    <definedName name="BO19008ABD440A4153B85787B79AC3232F" hidden="1">'GrainFutures&amp;Options'!$H$6</definedName>
    <definedName name="BO19427C34A614491C91BFB0DBDAF4CC33" hidden="1">'GrainFutures&amp;Options'!#REF!</definedName>
    <definedName name="BO19A2E6EB2A584895B6C7EEF291A5BE73" hidden="1">#REF!</definedName>
    <definedName name="BO19A30EB2B21441189FF8CB196B171D26" hidden="1">'GrainFutures&amp;Options'!#REF!</definedName>
    <definedName name="BO19AE0BDED43645659F1798D8337E7B92" hidden="1">'GrainFutures&amp;Options'!$H$9</definedName>
    <definedName name="BO19EE49E497FE4F6B90F21DAEB169DDAD" hidden="1">'GrainFutures&amp;Options'!#REF!</definedName>
    <definedName name="BO1A13A7F1E2754CBC93F91302886BD201" hidden="1">'GrainFutures&amp;Options'!#REF!</definedName>
    <definedName name="BO1A75CF44F42B44B99BFAA243A0A969C6" hidden="1">'GrainFutures&amp;Options'!#REF!</definedName>
    <definedName name="BO1A9A489D4AFB47ECA8F2B37943F714E5" hidden="1">'GrainFutures&amp;Options'!#REF!</definedName>
    <definedName name="BO1AA232D0B8F04C6F8BFA208F13A5D201" hidden="1">MarginAccounting!$Q$6</definedName>
    <definedName name="BO1AC66F85D60C4D89B4AAAA8983436F12" hidden="1">'GrainFutures&amp;Options'!#REF!</definedName>
    <definedName name="BO1AF0A70DEF2C4D9E9E87D1EB2BB48EAC" hidden="1">#REF!</definedName>
    <definedName name="BO1AF1D8D81F10448D930DA14C1E22D952" hidden="1">MarginAccounting!$I$2</definedName>
    <definedName name="BO1AF2B1AC103C4ACB9DDBC715D18B0368" hidden="1">'GrainFutures&amp;Options'!#REF!</definedName>
    <definedName name="BO1B04AB98520F4604BA345E34472E7A51" hidden="1">#REF!</definedName>
    <definedName name="BO1B28E1C08A584576B0C023C4534018D2" hidden="1">#REF!</definedName>
    <definedName name="BO1B3C7FE220054B19BF37F04AAE11BF06" hidden="1">#REF!</definedName>
    <definedName name="BO1B65EAE35B384E318C038BFE44A10E66" hidden="1">#REF!</definedName>
    <definedName name="BO1B779B54287441FCB6164EDB94A161F4" hidden="1">#REF!</definedName>
    <definedName name="BO1BD0FF56073341C5947614CADE47B9D7" hidden="1">#REF!</definedName>
    <definedName name="BO1BDF78CFA45C441C8E79C750C7D02093" hidden="1">#REF!</definedName>
    <definedName name="BO1BE776A7A4E14E6A9057608460D99178" hidden="1">'GrainFutures&amp;Options'!#REF!</definedName>
    <definedName name="BO1BFE35931E93430492A363DABD2E1042" hidden="1">'GrainFutures&amp;Options'!#REF!</definedName>
    <definedName name="BO1C43C227283F4254951E43D43F39D679" hidden="1">#REF!</definedName>
    <definedName name="BO1C6F46915EA94882902BC455C149D84A" hidden="1">'GrainFutures&amp;Options'!#REF!</definedName>
    <definedName name="BO1C8143C0CCC6437C90618623676B78FA" hidden="1">'GrainFutures&amp;Options'!$H$4</definedName>
    <definedName name="BO1CA1258E8F434A6CB56B1ED522D0FC01" hidden="1">#REF!</definedName>
    <definedName name="BO1CC5E2E4798B4273B0788A328FC1A7F3" hidden="1">#REF!</definedName>
    <definedName name="BO1CD0651C34D640F89760E6DB94DBE604" hidden="1">'GrainFutures&amp;Options'!#REF!</definedName>
    <definedName name="BO1CEE18A46C8D409E825575F6E227BF8B" hidden="1">#REF!</definedName>
    <definedName name="BO1CF7BF491F1E46B6BAEC3035259709F4" hidden="1">'GrainFutures&amp;Options'!#REF!</definedName>
    <definedName name="BO1CF7F0935ADF4792AB2B8E6D05A529E6" hidden="1">#REF!</definedName>
    <definedName name="BO1D1C2EE747004AB4811DFA8A3D1CD43F" hidden="1">'GrainFutures&amp;Options'!$H$6</definedName>
    <definedName name="BO1DBC266B5ABE412A8AD445841B1957C7" hidden="1">#REF!</definedName>
    <definedName name="BO1DCD005BE746467A835D2E3E2DB07076" hidden="1">'GrainFutures&amp;Options'!#REF!</definedName>
    <definedName name="BO1DD7B58F1AD94661B69DA1711856402F" hidden="1">#REF!</definedName>
    <definedName name="BO1DFB4D49F47545788BA6B51135066111" hidden="1">'GrainFutures&amp;Options'!#REF!</definedName>
    <definedName name="BO1E0FA7ED4C114E89AE8F1EF0985041AB" hidden="1">'GrainFutures&amp;Options'!#REF!</definedName>
    <definedName name="BO1E3C0880BC8B4A4A805FEA7EDA60FB24" hidden="1">'GrainFutures&amp;Options'!$F$89:$AM$89</definedName>
    <definedName name="BO1E588B4E7AB64A0D8D1186AD9480C915" hidden="1">#REF!</definedName>
    <definedName name="BO1E5CE13B04974796A012063146032CC9" hidden="1">'GrainFutures&amp;Options'!#REF!</definedName>
    <definedName name="BO1E5E5D9E80BF4DA499A86CC9281D8371" hidden="1">'GrainFutures&amp;Options'!#REF!</definedName>
    <definedName name="BO1ECC522A451C420898DAA29035655B4F" hidden="1">#REF!</definedName>
    <definedName name="BO1F2C2BB7F6EC4A20B97075453163484A" hidden="1">'GrainFutures&amp;Options'!#REF!</definedName>
    <definedName name="BO1F396E02FEC347B5AF447659F78F11FC" hidden="1">#REF!</definedName>
    <definedName name="BO1F7387D1692247F8BFC052EF05FAAA24" hidden="1">'GrainFutures&amp;Options'!#REF!</definedName>
    <definedName name="BO1F9B79599D0146478B59497914D7D033" hidden="1">#REF!</definedName>
    <definedName name="BO1FB56305938F4ABBA87E7F3B66B862FD" hidden="1">'GrainFutures&amp;Options'!#REF!</definedName>
    <definedName name="BO1FDBB47A1A394034A32EBDBA44896B5E" hidden="1">'GrainFutures&amp;Options'!$H$5</definedName>
    <definedName name="BO200047AE64264B8784BCFD906BFD110D" hidden="1">#REF!</definedName>
    <definedName name="BO2013BE4A353A4FEAB563759790A66708" hidden="1">'GrainFutures&amp;Options'!#REF!</definedName>
    <definedName name="BO201A18C3BF2A4E5E8CFF407E39570355" hidden="1">#REF!</definedName>
    <definedName name="BO205262EF50724434A9A62D2A75EE90D5" hidden="1">#REF!</definedName>
    <definedName name="BO207E0C4A11B94395BC199DB6C6485D93" hidden="1">'GrainFutures&amp;Options'!$H$4</definedName>
    <definedName name="BO209F3EF0B29140FD8DF2AB71C551BEF8" hidden="1">#REF!</definedName>
    <definedName name="BO20AA8BE3C8384861BF6E3C8E8014EEC0" hidden="1">#REF!</definedName>
    <definedName name="BO20C7D56B53B6412BBB675CF8CB8A10E5" hidden="1">'GrainFutures&amp;Options'!#REF!</definedName>
    <definedName name="BO20D3D472B1BB4FCEB880F3621595C5F1" hidden="1">#REF!</definedName>
    <definedName name="BO21094D12C2D74A6E8777F9C18D347776" hidden="1">'GrainFutures&amp;Options'!#REF!</definedName>
    <definedName name="BO2123AE1458F44EF9ABF84B2697A37E0C" hidden="1">#REF!</definedName>
    <definedName name="BO2124736215664CAA99DD40179893F744" hidden="1">#REF!</definedName>
    <definedName name="BO212EB3954ABB446BB43730E1F33022C0" hidden="1">'GrainFutures&amp;Options'!#REF!</definedName>
    <definedName name="BO215E2A9000F84FF0B2979C8FB19C2CC6" hidden="1">#REF!</definedName>
    <definedName name="BO2163EAA9E5A8483CBCB8EDB7586C88D7" hidden="1">#REF!</definedName>
    <definedName name="BO21AF24CBDC9C47919173747CFBCCAB46" hidden="1">'GrainFutures&amp;Options'!$B$9</definedName>
    <definedName name="BO21D1174B53E544ED9719442948B3C870" hidden="1">'GrainFutures&amp;Options'!#REF!</definedName>
    <definedName name="BO221743B95781497E975ED1AF27BFEE2F" hidden="1">'GrainFutures&amp;Options'!#REF!</definedName>
    <definedName name="BO224226F9B0A940C4A0AF8B78503E3515" hidden="1">'GrainFutures&amp;Options'!#REF!</definedName>
    <definedName name="BO225B22B973AA4C6BA57DCA0E0D7FE447" hidden="1">'GrainFutures&amp;Options'!#REF!</definedName>
    <definedName name="BO2279349AB81142B6985514DD50336CB9" hidden="1">#REF!</definedName>
    <definedName name="BO227C72D9EEEF497F9151320898AECE88" hidden="1">#REF!</definedName>
    <definedName name="BO228A4D6314CF4D228D26C58537A42F53" hidden="1">#REF!</definedName>
    <definedName name="BO22CE9A847A5046BAA987F8D59C2A7C4C" hidden="1">'GrainFutures&amp;Options'!$B$5</definedName>
    <definedName name="BO22E7A19CB4004B52A1BF3FE97DA9AEFC" hidden="1">#REF!</definedName>
    <definedName name="BO22E9EBCEFE074C818278596C0DE96728" hidden="1">'GrainFutures&amp;Options'!$F$86:$AM$86</definedName>
    <definedName name="BO23254F6D44AB4C71BD6A04149CBE205E" hidden="1">#REF!</definedName>
    <definedName name="BO2348CEF3248A4D7DA30B7993DEF3CC90" hidden="1">'GrainFutures&amp;Options'!#REF!</definedName>
    <definedName name="BO234B2DF2CB3B4C3BA37448A41CF68B86" hidden="1">'GrainFutures&amp;Options'!#REF!</definedName>
    <definedName name="BO2359BE0E574744DE8E214EAC14C55578" hidden="1">#REF!</definedName>
    <definedName name="BO23B9A1E9A49C4884AB73C90439EFC9E2" hidden="1">#REF!</definedName>
    <definedName name="BO23C089B1BF354E0D95270385D696BCAB" hidden="1">#REF!</definedName>
    <definedName name="BO23C741BB2EB344CC8ABEE61D7F54A6B0" hidden="1">'GrainFutures&amp;Options'!#REF!</definedName>
    <definedName name="BO23C7DA254AA24CCC88CBF556E8C71FA1" hidden="1">#REF!</definedName>
    <definedName name="BO23DF4E010BC444D4B72B4508692466C2" hidden="1">'GrainFutures&amp;Options'!$H$4</definedName>
    <definedName name="BO23E3F1AFBF1A447590BD185269663822" hidden="1">'GrainFutures&amp;Options'!$B$5</definedName>
    <definedName name="BO24329E11DA404FF09B9711D040D0908A" hidden="1">#REF!</definedName>
    <definedName name="BO243E76CC2E484B43B7EC8C0864E2A89F" hidden="1">#REF!</definedName>
    <definedName name="BO24448595A60747C299DEDCD1A7A06C3F" hidden="1">#REF!</definedName>
    <definedName name="BO244B57C8ACF744C4A00C26CEC6981B4E" hidden="1">'GrainFutures&amp;Options'!#REF!</definedName>
    <definedName name="BO246DE21187F64D2BBE4D4C70CD3E30EE" hidden="1">#REF!</definedName>
    <definedName name="BO24B6660E84864EEC93D1A364AC21017B" hidden="1">MarginAccounting!$Q$5</definedName>
    <definedName name="BO24BA3C7FDFB1484DB4F86EFA85012F8F" hidden="1">#REF!</definedName>
    <definedName name="BO24C7CA745E99433DA78386EC197298A1" hidden="1">#REF!</definedName>
    <definedName name="BO24FECEB5FBC84C1287831779C2609EEB" hidden="1">#REF!</definedName>
    <definedName name="BO255FCE415E574CD7A9AF289972A644A1" hidden="1">'GrainFutures&amp;Options'!#REF!</definedName>
    <definedName name="BO257A924AD0F04C12A3933CA926412BBC" hidden="1">#REF!</definedName>
    <definedName name="BO25906861F8704EA2AB353DF8EB69450D" hidden="1">'GrainFutures&amp;Options'!#REF!</definedName>
    <definedName name="BO25975E9EF9AA4617B6FD68B91E8EBB67" hidden="1">#REF!</definedName>
    <definedName name="BO25A329E209C54FD4BB9B2ABAC7D44F8E" hidden="1">'GrainFutures&amp;Options'!#REF!</definedName>
    <definedName name="BO25A4F18333474502892C1CEB848212B9" hidden="1">#REF!</definedName>
    <definedName name="BO25AF17E3E9DB477988F3F72540624D5B" hidden="1">'GrainFutures&amp;Options'!#REF!</definedName>
    <definedName name="BO25B11B1291114973B18BEF9057E99335" hidden="1">'GrainFutures&amp;Options'!#REF!</definedName>
    <definedName name="BO25FEE2FBEB3D43A4B496317DB81F4C45" hidden="1">'GrainFutures&amp;Options'!#REF!</definedName>
    <definedName name="BO2651770F86184F8B8BEB98D4C3885AEB" hidden="1">'GrainFutures&amp;Options'!#REF!</definedName>
    <definedName name="BO26847EECA59240908CE622F0FB46615D" hidden="1">#REF!</definedName>
    <definedName name="BO26AEE8E2CC2F45F6BFDFFF680EF81F9F" hidden="1">'GrainFutures&amp;Options'!#REF!</definedName>
    <definedName name="BO26CF9E6FC7EC452AB43824F71C8E86D1" hidden="1">#REF!</definedName>
    <definedName name="BO26E34B22163D43E7964082B6A1B42FEC" hidden="1">#REF!</definedName>
    <definedName name="BO27136649B45A4B4290E52D1D13AEB0C7" hidden="1">#REF!</definedName>
    <definedName name="BO2745E3BB83014C189B9DF991DFCC4064" hidden="1">#REF!</definedName>
    <definedName name="BO2773810F3E9C4015B6139AE8A38829F2" hidden="1">MarginAccounting!$C$10:$C$30</definedName>
    <definedName name="BO27CA01EB65414CDDB641BFAE28A4159E" hidden="1">#REF!</definedName>
    <definedName name="BO282AE533ED0444DFBFCCF4255AA46213" hidden="1">'GrainFutures&amp;Options'!#REF!</definedName>
    <definedName name="BO282D401EE81142F69479FEBC0C585EC5" hidden="1">#REF!</definedName>
    <definedName name="BO28514B6EA5BF491C8258763BCF4F41CB" hidden="1">'GrainFutures&amp;Options'!#REF!</definedName>
    <definedName name="BO286C9E1C075D43D3912942656E6F7AAB" hidden="1">'GrainFutures&amp;Options'!#REF!</definedName>
    <definedName name="BO2899043707C34D7BBACBAB5393A43768" hidden="1">'GrainFutures&amp;Options'!#REF!</definedName>
    <definedName name="BO28A91F856B16449F90A70EBFD883545F" hidden="1">#REF!</definedName>
    <definedName name="BO28CFB12EAC67499393DA4674B4A13938" hidden="1">'GrainFutures&amp;Options'!#REF!</definedName>
    <definedName name="BO28FBEFEA9D8C426881E60BB6BFC3E65A" hidden="1">#REF!</definedName>
    <definedName name="BO28FEE4B5FCF4447B818264BFD008BACA" hidden="1">'GrainFutures&amp;Options'!#REF!</definedName>
    <definedName name="BO2956B135587D4961A0BABD165E548B3E" hidden="1">'GrainFutures&amp;Options'!$H$5</definedName>
    <definedName name="BO296E7746FC8346FD817F535928F4886E" hidden="1">#REF!</definedName>
    <definedName name="BO2974B9BC8F3A4AC28A774699FF83E218" hidden="1">#REF!</definedName>
    <definedName name="BO297A15BDEBA8410E9EC6F57ECB62A192" hidden="1">'GrainFutures&amp;Options'!#REF!</definedName>
    <definedName name="BO29A5F3D9C81B4D9B85FCE3297E48EE4B" hidden="1">#REF!</definedName>
    <definedName name="BO2A146F3058FB4D15B7AE3F534C12CABD" hidden="1">'GrainFutures&amp;Options'!#REF!</definedName>
    <definedName name="BO2AA32A34C49F419F83AC74E5666F008F" hidden="1">'GrainFutures&amp;Options'!#REF!</definedName>
    <definedName name="BO2ADFC751C86E4B9A8F296CD2E9B0D48E" hidden="1">#REF!</definedName>
    <definedName name="BO2AF48D12EA244C52B4C183F82BAB3A4A" hidden="1">#REF!</definedName>
    <definedName name="BO2B08C0392FAA4773B0C030DCD4809185" hidden="1">#REF!</definedName>
    <definedName name="BO2B1D78E2D90F4B58BDA51F45BB5773B3" hidden="1">#REF!</definedName>
    <definedName name="BO2B369D1499B44D96AEC8BA1CEB325E5A" hidden="1">#REF!</definedName>
    <definedName name="BO2B65AE91DD2F4136B0EC5B4FD3E04113" hidden="1">#REF!</definedName>
    <definedName name="BO2BB0F70F4B9E49A9A6B9415E9596F94C" hidden="1">#REF!</definedName>
    <definedName name="BO2BB12E0FBB3B4D83828F86FBAEC0637E" hidden="1">#REF!</definedName>
    <definedName name="BO2BC36293B27D4A23B9C56F25765E847A" hidden="1">#REF!</definedName>
    <definedName name="BO2BD10C23990D41249536F12210D9DC32" hidden="1">#REF!</definedName>
    <definedName name="BO2C5C50472B9847F3BD9E1E7C9FE9A80F" hidden="1">#REF!</definedName>
    <definedName name="BO2C6837CFC945427D8AB90EE1DCE465B0" hidden="1">'GrainFutures&amp;Options'!$H$6</definedName>
    <definedName name="BO2C7AA00BFCB04E818BB784564E83D208" hidden="1">'GrainFutures&amp;Options'!#REF!</definedName>
    <definedName name="BO2CCC74984AAD4D53ADD7D79D13B1FE80" hidden="1">'GrainFutures&amp;Options'!$H$5</definedName>
    <definedName name="BO2CEC9889BD304C768AC12AB40B332B04" hidden="1">#REF!</definedName>
    <definedName name="BO2CF2AC20B0D942A89CFF604D33510246" hidden="1">#REF!</definedName>
    <definedName name="BO2D005A4B77354A6DB988BE6856B96CE6" hidden="1">'GrainFutures&amp;Options'!#REF!</definedName>
    <definedName name="BO2D0C5E713A4149B2939DCBB21F44FF51" hidden="1">'GrainFutures&amp;Options'!#REF!</definedName>
    <definedName name="BO2D36ED6E1EF94E169B42CB1743C72053" hidden="1">#REF!</definedName>
    <definedName name="BO2D48F66368C14B2DB75DCB277D244AF4" hidden="1">#REF!</definedName>
    <definedName name="BO2D4AD44FFC2E480EB61EA77646CF4E5B" hidden="1">'GrainFutures&amp;Options'!#REF!</definedName>
    <definedName name="BO2D83691F99284A6A98AC05ACD3F3DE27" hidden="1">#REF!</definedName>
    <definedName name="BO2DB15B60B03B420EA75E0A2C612AA421" hidden="1">MarginAccounting!$Q$6</definedName>
    <definedName name="BO2DDC850FDED6430B98DF86ABB54D7552" hidden="1">'GrainFutures&amp;Options'!#REF!</definedName>
    <definedName name="BO2DF62BBA12AD4D399D0F4868901B8F0C" hidden="1">#REF!</definedName>
    <definedName name="BO2DFF9CF7858E4D4B890B376123A05755" hidden="1">#REF!</definedName>
    <definedName name="BO2E266C00D9504F7F91894CB20CFBE40F" hidden="1">MarginAccounting!$Q$2:$Q$3</definedName>
    <definedName name="BO2E2F6C4EFD484A0AB4E495F319468E50" hidden="1">#REF!</definedName>
    <definedName name="BO2E519C4DA5B34474B1DB37B97EF3D03D" hidden="1">#REF!</definedName>
    <definedName name="BO2E6B352C50004F2B88E88CB5B4426392" hidden="1">'GrainFutures&amp;Options'!#REF!</definedName>
    <definedName name="BO2E7A3F8EB91D4343B812E82B09C48277" hidden="1">'GrainFutures&amp;Options'!$H$3</definedName>
    <definedName name="BO2E7F8D828221446A960028C1BCD6954C" hidden="1">'GrainFutures&amp;Options'!$B$5</definedName>
    <definedName name="BO2E92471EDAA048A9A399F8DAADEC42EE" hidden="1">MarginAccounting!$I$4</definedName>
    <definedName name="BO2EA7E036468C443EB9C791B319056A3F" hidden="1">#REF!</definedName>
    <definedName name="BO2EB13105E0624F219918BC8B2F367290" hidden="1">'GrainFutures&amp;Options'!$H$8</definedName>
    <definedName name="BO2EB62DC131484E7F9C9A829DA2D86B99" hidden="1">'GrainFutures&amp;Options'!$H$5</definedName>
    <definedName name="BO2EF576F329D645DC93455B2DF35A003E" hidden="1">#REF!</definedName>
    <definedName name="BO2F3ED5D26EAF4D178A8FFD77C2819BC1" hidden="1">#REF!</definedName>
    <definedName name="BO2F4F6C78120E4B33B52C316FC779B313" hidden="1">#REF!</definedName>
    <definedName name="BO2F723E2F84104A03B5E93A323E8DDB4C" hidden="1">'GrainFutures&amp;Options'!#REF!</definedName>
    <definedName name="BO2F799E5E2131464186D9167F2F0E00A0" hidden="1">'GrainFutures&amp;Options'!#REF!</definedName>
    <definedName name="BO2FA9CFB54AE749EDA6306466E850B042" hidden="1">'GrainFutures&amp;Options'!#REF!</definedName>
    <definedName name="BO2FAA281DD6794350838A64A018D21F40" hidden="1">'GrainFutures&amp;Options'!$H$4</definedName>
    <definedName name="BO2FC33D48AEA545AF98BC4070B37A41A5" hidden="1">'GrainFutures&amp;Options'!#REF!</definedName>
    <definedName name="BO2FD56FDF6F174C51825E6AC8ACFEE7CE" hidden="1">#REF!</definedName>
    <definedName name="BO2FFCC13DED2B43C6B842F880575AF3E8" hidden="1">#REF!</definedName>
    <definedName name="BO301143F0C3D4460EAEF7B93D759481ED" hidden="1">'GrainFutures&amp;Options'!#REF!</definedName>
    <definedName name="BO3016DF2CF9064FEABD19A0B9DF5625D6" hidden="1">#REF!</definedName>
    <definedName name="BO301A7A211F3B43B2805FC2EF0DEBB5AC" hidden="1">'GrainFutures&amp;Options'!$H$4</definedName>
    <definedName name="BO3081824515B44159AD2B47820E720C3D" hidden="1">'GrainFutures&amp;Options'!$B$7</definedName>
    <definedName name="BO30B63D2A98E1492FB1E689BB3164C448" hidden="1">#REF!</definedName>
    <definedName name="BO30C6D9009DF24EE1A7A80FD467FC402E" hidden="1">#REF!</definedName>
    <definedName name="BO30EEACB3A7EA405C9821A27D71748300" hidden="1">'GrainFutures&amp;Options'!#REF!</definedName>
    <definedName name="BO30F2ECC5D18C4480A79316065885C35E" hidden="1">'GrainFutures&amp;Options'!#REF!</definedName>
    <definedName name="BO30F8A60F23B64764828045D06BBDE4A8" hidden="1">'GrainFutures&amp;Options'!#REF!</definedName>
    <definedName name="BO31310015D49A4A1497F1DA461702A272" hidden="1">'GrainFutures&amp;Options'!#REF!</definedName>
    <definedName name="BO3153C285E59447848895C07275BBF4BC" hidden="1">'GrainFutures&amp;Options'!#REF!</definedName>
    <definedName name="BO315DBF4CCA764834BEE0C5ED16A1B653" hidden="1">'GrainFutures&amp;Options'!#REF!</definedName>
    <definedName name="BO3189D5677C874426BBB24420C04C769C" hidden="1">#REF!</definedName>
    <definedName name="BO324D3CBC97B64556A82A9C939DAF573E" hidden="1">#REF!</definedName>
    <definedName name="BO32A382778CE74DE2AE570A583C9FE3DC" hidden="1">'GrainFutures&amp;Options'!$H$6</definedName>
    <definedName name="BO32AABA5C266A4D5D892AD9E35AB1F08D" hidden="1">'GrainFutures&amp;Options'!#REF!</definedName>
    <definedName name="BO32BD874EF6874FBDAA009E9500B9E484" hidden="1">'GrainFutures&amp;Options'!$H$4</definedName>
    <definedName name="BO32CB0C74E6E9426EB81DFD329B9120AF" hidden="1">'GrainFutures&amp;Options'!#REF!</definedName>
    <definedName name="BO338E867D07AC4521A8715FE4A0A3F1A4" hidden="1">#REF!</definedName>
    <definedName name="BO34146645726244CBB443BC96EBCB35C2" hidden="1">'GrainFutures&amp;Options'!$B$23:$F$33</definedName>
    <definedName name="BO344010074B75423A9E68C0A50849F717" hidden="1">'GrainFutures&amp;Options'!#REF!</definedName>
    <definedName name="BO3467DA86C023411F8DCD7C344B6F88AC" hidden="1">#REF!</definedName>
    <definedName name="BO348503BF3F6A4CAF91C36ED56D7A9E20" hidden="1">#REF!</definedName>
    <definedName name="BO3490FD4F157B4626A371478F784AD999" hidden="1">'GrainFutures&amp;Options'!$H$7</definedName>
    <definedName name="BO34A26121085A4E01ACAA0725C1D7EC0D" hidden="1">#REF!</definedName>
    <definedName name="BO34AD0978CFE4401FB4421C3BC58E77C2" hidden="1">#REF!</definedName>
    <definedName name="BO34E34A75C80C45738A1637BFEE838A5A" hidden="1">'GrainFutures&amp;Options'!$H$3</definedName>
    <definedName name="BO34EDFCB508BF48B5B0C9E257849C44B4" hidden="1">#REF!</definedName>
    <definedName name="BO34F4BE2A96D3496FB76AD7EB971FE753" hidden="1">#REF!</definedName>
    <definedName name="BO354A971947864FB38431B7299EA6D8A4" hidden="1">#REF!</definedName>
    <definedName name="BO354F8E0DC67F4C8D8577586FBC292DBE" hidden="1">'GrainFutures&amp;Options'!#REF!</definedName>
    <definedName name="BO358DCAD45D18435E84859E121E2CF25D" hidden="1">'GrainFutures&amp;Options'!#REF!</definedName>
    <definedName name="BO35A858FD5895436E9E6EDFF38D934310" hidden="1">#REF!</definedName>
    <definedName name="BO35CAF9ABAC544108B21254872E2635A3" hidden="1">'GrainFutures&amp;Options'!#REF!</definedName>
    <definedName name="BO35EBA8EDD4114545A9C1AD1AA7502E7F" hidden="1">#REF!</definedName>
    <definedName name="BO360FD99A844247988B4092A632684AAD" hidden="1">#REF!</definedName>
    <definedName name="BO365F92E38B5C40D38E12D5665B80A050" hidden="1">'GrainFutures&amp;Options'!#REF!</definedName>
    <definedName name="BO3699D0B316B74FB9B46EF5A2CC850A5F" hidden="1">'GrainFutures&amp;Options'!#REF!</definedName>
    <definedName name="BO36B91E1323074745AFFFAFAA5665316C" hidden="1">'GrainFutures&amp;Options'!#REF!</definedName>
    <definedName name="BO36CE8F2850AF4FF3B986F37C5FFC3FFA" hidden="1">'GrainFutures&amp;Options'!$H$7</definedName>
    <definedName name="BO36D477BA1E5B4F998E2F242B1680C3EB" hidden="1">'GrainFutures&amp;Options'!#REF!</definedName>
    <definedName name="BO36DBA701BED94656B6FA08487E204666" hidden="1">#REF!</definedName>
    <definedName name="BO36F355D6C5BD4777B6E82F6D9DC82C02" hidden="1">#REF!</definedName>
    <definedName name="BO37185B9FACE34AFC8D901EDF478FED4A" hidden="1">#REF!</definedName>
    <definedName name="BO37247F39127C422BA6B2CA2DCB89C51A" hidden="1">'GrainFutures&amp;Options'!$H$4</definedName>
    <definedName name="BO373215D570E94D0F8B5894FBFA015D19" hidden="1">#REF!</definedName>
    <definedName name="BO373E9B4D74754B41B026B1B38AEECD9A" hidden="1">#REF!</definedName>
    <definedName name="BO37531B45967443B4ADAC66237AAA747D" hidden="1">#REF!</definedName>
    <definedName name="BO378199076ABC480DBBCA0D846C3EBC22" hidden="1">#REF!</definedName>
    <definedName name="BO384261794E3B4C3193D6E2B0FBDEAD03" hidden="1">'GrainFutures&amp;Options'!$H$6</definedName>
    <definedName name="BO3856C7F84CD84E80A5EA417E810E4C75" hidden="1">'GrainFutures&amp;Options'!#REF!</definedName>
    <definedName name="BO38A2D2634EF7465D9144E1D08F5DF127" hidden="1">#REF!</definedName>
    <definedName name="BO39128BB4D5584D44AEFF7621261D1BDB" hidden="1">#REF!</definedName>
    <definedName name="BO392365E4CAA245BD8127349F2826AC12" hidden="1">'GrainFutures&amp;Options'!#REF!</definedName>
    <definedName name="BO3931DD581C994532B191151219382708" hidden="1">'GrainFutures&amp;Options'!$H$5</definedName>
    <definedName name="BO39752EF9D85640499939BE97068B064E" hidden="1">#REF!</definedName>
    <definedName name="BO3994295D69494B19A41406D93BAFB432" hidden="1">#REF!</definedName>
    <definedName name="BO39A2600D78CE4CE2968AFD0DC146374E" hidden="1">#REF!</definedName>
    <definedName name="BO39ACD346C15D4CAAA56FF7B02E6C9198" hidden="1">'GrainFutures&amp;Options'!#REF!</definedName>
    <definedName name="BO39AE9F6BBA0F43649753453707B4E1E3" hidden="1">'GrainFutures&amp;Options'!$B$5</definedName>
    <definedName name="BO39D6BA37722A472AB5B3FA7146748EED" hidden="1">'GrainFutures&amp;Options'!#REF!</definedName>
    <definedName name="BO39DF2600E5944141A1B7EE057E1E0004" hidden="1">#REF!</definedName>
    <definedName name="BO3A41FC36AAA74B0BB09DA241FF874EF1" hidden="1">#REF!</definedName>
    <definedName name="BO3A715A659E6E49DCA6BD8DC358A9FFE7" hidden="1">#REF!</definedName>
    <definedName name="BO3A850901DBD34317BF57E4BFC9DAD609" hidden="1">#REF!</definedName>
    <definedName name="BO3A8BF4708ECA4967B4FBDC270E763C84" hidden="1">'GrainFutures&amp;Options'!#REF!</definedName>
    <definedName name="BO3A94A2A363964A53B4AD3012851C4582" hidden="1">#REF!</definedName>
    <definedName name="BO3A9AFB5469D743929DB5B4DF4455B733" hidden="1">'GrainFutures&amp;Options'!#REF!</definedName>
    <definedName name="BO3AA56F77BC9D4B3F8DE1405DCE159FB4" hidden="1">#REF!</definedName>
    <definedName name="BO3ABE9E1FFD6A45EBA425289FFFED744F" hidden="1">'GrainFutures&amp;Options'!#REF!</definedName>
    <definedName name="BO3AD784F46F124FCD9F01BF9497D7DB1E" hidden="1">#REF!</definedName>
    <definedName name="BO3B29B0484850496FA9AA4AD9BCEB0ED7" hidden="1">#REF!</definedName>
    <definedName name="BO3B38E8375DCE414F832F4ECCC5F19AE3" hidden="1">#REF!</definedName>
    <definedName name="BO3BCBB3BB7A97480BB7F8601A35552E9D" hidden="1">#REF!</definedName>
    <definedName name="BO3BCD0F917DB8465B839B946BED3CF479" hidden="1">#REF!</definedName>
    <definedName name="BO3BD617030B4743A3A079344537F8DB99" hidden="1">'GrainFutures&amp;Options'!#REF!</definedName>
    <definedName name="BO3BE991D7DFDD428A95FC791E9DFDAF6B" hidden="1">#REF!</definedName>
    <definedName name="BO3BF89030A99C4674A2DC8BBFE13DFB1E" hidden="1">#REF!</definedName>
    <definedName name="BO3C0C33B6D7D64D29A39D0677EB9184B9" hidden="1">#REF!</definedName>
    <definedName name="BO3C0DF90324AA47D69CE3457F7EC6C291" hidden="1">'GrainFutures&amp;Options'!#REF!</definedName>
    <definedName name="BO3C13DB85606F483695DAF03C9E7C67D7" hidden="1">#REF!</definedName>
    <definedName name="BO3C5BB5D4C73B4BD48A5C4ADE2BEDAF40" hidden="1">'GrainFutures&amp;Options'!$B$7</definedName>
    <definedName name="BO3C73F1816A5D48D6B6CA9820101FFC47" hidden="1">'GrainFutures&amp;Options'!#REF!</definedName>
    <definedName name="BO3C837C0DEA25444482DD0016BB39B16E" hidden="1">'GrainFutures&amp;Options'!$H$5</definedName>
    <definedName name="BO3C9E72484E8B48418B2F081409E4BA85" hidden="1">#REF!</definedName>
    <definedName name="BO3CAB8B5EA7A84F1896954B0621FB8739" hidden="1">'GrainFutures&amp;Options'!#REF!</definedName>
    <definedName name="BO3CB021462FE24801894DC53D4DFFE0B8" hidden="1">#REF!</definedName>
    <definedName name="BO3D0E3A77167044669078307A2690D50E" hidden="1">'GrainFutures&amp;Options'!#REF!</definedName>
    <definedName name="BO3D430AB91602438685E0B877FBA6C722" hidden="1">'GrainFutures&amp;Options'!$H$5</definedName>
    <definedName name="BO3D4962D50FF14B809B11D6680F57E638" hidden="1">#REF!</definedName>
    <definedName name="BO3D5EC922347B4906BB4C5419D5B7AE6D" hidden="1">'GrainFutures&amp;Options'!#REF!</definedName>
    <definedName name="BO3D691DCACAC74655B314969A2EBC2A1F" hidden="1">#REF!</definedName>
    <definedName name="BO3D8C4C82ED914A608EFD40EC207911D7" hidden="1">'GrainFutures&amp;Options'!#REF!</definedName>
    <definedName name="BO3DB56DBAD8004970A9C909277324D282" hidden="1">#REF!</definedName>
    <definedName name="BO3DD4B64B72314E7D97B1A039F41B4AA0" hidden="1">'GrainFutures&amp;Options'!#REF!</definedName>
    <definedName name="BO3DE21FC8C5DB4D5FBF73567D7B6B1E7B" hidden="1">'GrainFutures&amp;Options'!$H$11</definedName>
    <definedName name="BO3E0358ACB5EC4F07A5642BA9A211A906" hidden="1">'GrainFutures&amp;Options'!#REF!</definedName>
    <definedName name="BO3E0D67298BFA4F0EAA5D40E58678B80D" hidden="1">MarginAccounting!$K$2:$K$6</definedName>
    <definedName name="BO3E2EEBCC13224C21B01F5A94C36BF84E" hidden="1">#REF!</definedName>
    <definedName name="BO3E68C22272DF485D8B3E13DBD9B75555" hidden="1">'GrainFutures&amp;Options'!#REF!</definedName>
    <definedName name="BO3E6E55A8EF634309AD86EC13D0A8E560" hidden="1">#REF!</definedName>
    <definedName name="BO3E6F0AA4A23F4660809F596A1E0E8A29" hidden="1">'GrainFutures&amp;Options'!#REF!</definedName>
    <definedName name="BO3EBD779EBCBC429595B5A69AAB80123C" hidden="1">'GrainFutures&amp;Options'!#REF!</definedName>
    <definedName name="BO3ECB1A9F4B934CA9B0442730A4CE6008" hidden="1">#REF!</definedName>
    <definedName name="BO3EE8997EC58842ECB1AE8BE114271622" hidden="1">#REF!</definedName>
    <definedName name="BO3F223F248AF8489991306506A6987685" hidden="1">'GrainFutures&amp;Options'!#REF!</definedName>
    <definedName name="BO3F966CEA0133442992F4C169C1EEA7DA" hidden="1">'GrainFutures&amp;Options'!#REF!</definedName>
    <definedName name="BO3FCE6BC4F7B9409CBAED472B5BE045EF" hidden="1">#REF!</definedName>
    <definedName name="BO3FF1EA5AC3C945FDA668717866713984" hidden="1">#REF!</definedName>
    <definedName name="BO400F8E0AD296482DB2241EB7264DCDA9" hidden="1">#REF!</definedName>
    <definedName name="BO4011B02EFC8B4C798ECB29B5C8457A39" hidden="1">#REF!</definedName>
    <definedName name="BO4078398D97804B0183721E32602962F4" hidden="1">#REF!</definedName>
    <definedName name="BO408A96BF3616416F85E9C3E9589A230F" hidden="1">#REF!</definedName>
    <definedName name="BO409017B362454BE2AFE0225C4C31E057" hidden="1">'GrainFutures&amp;Options'!#REF!</definedName>
    <definedName name="BO40A33F6CFC6241A2AE4A4B91A6404B0F" hidden="1">#REF!</definedName>
    <definedName name="BO40A3E940442A4C08B199EFB7459C6DC9" hidden="1">'GrainFutures&amp;Options'!#REF!</definedName>
    <definedName name="BO40A7017D87BB4A03BDF8E20855F860F3" hidden="1">'GrainFutures&amp;Options'!$H$7</definedName>
    <definedName name="BO40C1A8EE9A7443F2A7AECF77DCE8FA41" hidden="1">'GrainFutures&amp;Options'!#REF!</definedName>
    <definedName name="BO40F5BA17B52F4A8A8D5CF72C1669CD26" hidden="1">'GrainFutures&amp;Options'!#REF!</definedName>
    <definedName name="BO4100984BF2F24A2D960F5690777B851E" hidden="1">#REF!</definedName>
    <definedName name="BO4114099EA9AC4A638E8532F60F1D0108" hidden="1">'GrainFutures&amp;Options'!#REF!</definedName>
    <definedName name="BO41350D2C6B154EF1A9A8F333786DB2D5" hidden="1">#REF!</definedName>
    <definedName name="BO4136E1C7A75D41168A27E243C6E3EE6A" hidden="1">'GrainFutures&amp;Options'!#REF!</definedName>
    <definedName name="BO41454EA3B22F4A688D23BE3A75D25628" hidden="1">'GrainFutures&amp;Options'!#REF!</definedName>
    <definedName name="BO4167A5B833E04C99970F2C328ABB125A" hidden="1">#REF!</definedName>
    <definedName name="BO419AF9679F5D498DB7983F781C9CA69D" hidden="1">#REF!</definedName>
    <definedName name="BO41C2076C66004B55AD44FC3D5447324E" hidden="1">#REF!</definedName>
    <definedName name="BO41F80CF737F8433EB8D0612CDF0DFF3B" hidden="1">'GrainFutures&amp;Options'!$B$4</definedName>
    <definedName name="BO41FE03CC7A8B44F097E7A6E155570B0C" hidden="1">#REF!</definedName>
    <definedName name="BO421BF6D684B542E89B8D06D2CEF2D5B7" hidden="1">'GrainFutures&amp;Options'!$H$6</definedName>
    <definedName name="BO4232F2D4EEAB4FC7930B49ADED71DDC0" hidden="1">'GrainFutures&amp;Options'!#REF!</definedName>
    <definedName name="BO42368F1A22FF4A55B6E2E5F101DD2768" hidden="1">#REF!</definedName>
    <definedName name="BO4246DFDB2DF44A7AA659892A5384DFDE" hidden="1">#REF!</definedName>
    <definedName name="BO42785EDC42974EA192E43E0B14E781CE" hidden="1">'GrainFutures&amp;Options'!#REF!</definedName>
    <definedName name="BO42891D37A2B7490A8D2492F06C40BFC1" hidden="1">#REF!</definedName>
    <definedName name="BO428BDD6ACDA04D279D808280D82025A7" hidden="1">'GrainFutures&amp;Options'!$H$6</definedName>
    <definedName name="BO4293265EE0454881BA9FDBC9C020A447" hidden="1">#REF!</definedName>
    <definedName name="BO42C1841A37B34879A3549A4AD35F153A" hidden="1">#REF!</definedName>
    <definedName name="BO42DB7F49C669407BAF1D5A11734B3F62" hidden="1">#REF!</definedName>
    <definedName name="BO4315855373764A84AF82834E359C23DE" hidden="1">#REF!</definedName>
    <definedName name="BO437FD8E5E35142879D4C5F1D592E8F4E" hidden="1">'GrainFutures&amp;Options'!#REF!</definedName>
    <definedName name="BO4381435B7B69482CA61BFC05456704A0" hidden="1">#REF!</definedName>
    <definedName name="BO43BD2F249A804061B78DBDECD1807733" hidden="1">#REF!</definedName>
    <definedName name="BO43C3090B2C5744368FC43C1750487CAD" hidden="1">#REF!</definedName>
    <definedName name="BO442E746D3AE9445FB99835472F1F71A6" hidden="1">'GrainFutures&amp;Options'!#REF!</definedName>
    <definedName name="BO44A1B43E25A84132BCA615DAF181CF1D" hidden="1">#REF!</definedName>
    <definedName name="BO44B3CB44DCA34CF7942376C299BF6B53" hidden="1">#REF!</definedName>
    <definedName name="BO44C9E2581417404991C3D833076E5612" hidden="1">#REF!</definedName>
    <definedName name="BO44E776716FCE4B12A1E05DC2C27BBB46" hidden="1">'GrainFutures&amp;Options'!#REF!</definedName>
    <definedName name="BO44FA8DA620944BD7B468407FD31F7756" hidden="1">#REF!</definedName>
    <definedName name="BO4570BE59A19341259701E347FFD95781" hidden="1">'GrainFutures&amp;Options'!#REF!</definedName>
    <definedName name="BO457CC76BACA3412194183EA0476FCBBF" hidden="1">#REF!</definedName>
    <definedName name="BO45A9F5810D814C2585AE4BF8725E8DFB" hidden="1">#REF!</definedName>
    <definedName name="BO45EEF6E4183C4826893134EA1FD54E3C" hidden="1">'GrainFutures&amp;Options'!#REF!</definedName>
    <definedName name="BO460AC7DBA0A7482AABF28614C9C49C89" hidden="1">#REF!</definedName>
    <definedName name="BO4658E0524CB24E9EB58A6DA98D1D0E42" hidden="1">#REF!</definedName>
    <definedName name="BO46C836ED019D478F8FFE265B30F3502E" hidden="1">#REF!</definedName>
    <definedName name="BO46D8B78FB14A4E0F9D644F3CA9A1F275" hidden="1">'GrainFutures&amp;Options'!$H$9</definedName>
    <definedName name="BO46DC135A7CB341BC8A5AD89C79DEC411" hidden="1">'GrainFutures&amp;Options'!#REF!</definedName>
    <definedName name="BO47095A7C83E94CFFAA82B4FF21BD0617" hidden="1">#REF!</definedName>
    <definedName name="BO472D1C6F379442519F7BDC40597E3221" hidden="1">#REF!</definedName>
    <definedName name="BO474BAFA056984B0BA78AEFFB8ACAD04E" hidden="1">'GrainFutures&amp;Options'!#REF!</definedName>
    <definedName name="BO475136265C504EF0BC8DEE19462D15CF" hidden="1">'GrainFutures&amp;Options'!#REF!</definedName>
    <definedName name="BO476B2D84651B4333AD77E85C83496C93" hidden="1">'GrainFutures&amp;Options'!#REF!</definedName>
    <definedName name="BO476DDE16116547329EFF3AE963C0ABA8" hidden="1">#REF!</definedName>
    <definedName name="BO477FC13774054B319167D59F511AC562" hidden="1">#REF!</definedName>
    <definedName name="BO4794EB821D5C46C29DEE3C12810E7D38" hidden="1">#REF!</definedName>
    <definedName name="BO4795B8701F144643BD1044CBC2E9DC94" hidden="1">'GrainFutures&amp;Options'!#REF!</definedName>
    <definedName name="BO47D3D996BCCB47299CB9854FE35B227A" hidden="1">#REF!</definedName>
    <definedName name="BO47D86974308646D39FE8C8F4DF5E0C53" hidden="1">'GrainFutures&amp;Options'!#REF!</definedName>
    <definedName name="BO47F78EEDCF994C0E8E87F5A916339FFD" hidden="1">'GrainFutures&amp;Options'!#REF!</definedName>
    <definedName name="BO481F81EB021B4404868973C4614AE4B4" hidden="1">#REF!</definedName>
    <definedName name="BO4824B0498E8A4694B74D6B2B5AA28DEA" hidden="1">'GrainFutures&amp;Options'!$H$3</definedName>
    <definedName name="BO48934F49255A48818D24876FE1FA3FB9" hidden="1">'GrainFutures&amp;Options'!#REF!</definedName>
    <definedName name="BO48BCA2EBCBEC49679CA0BEE9176A647C" hidden="1">#REF!</definedName>
    <definedName name="BO493979B184124E2899AC6AD39DFB3584" hidden="1">#REF!</definedName>
    <definedName name="BO49569035B6A7452594923252CEF00BD6" hidden="1">'GrainFutures&amp;Options'!$B$4</definedName>
    <definedName name="BO495835B1E6244F45B04536CA06A45C39" hidden="1">'GrainFutures&amp;Options'!#REF!</definedName>
    <definedName name="BO49B2703A27B2488BB69C1AAB62A58900" hidden="1">#REF!</definedName>
    <definedName name="BO49EF32F1E0CD44F8B1A2AB6796905DF5" hidden="1">'GrainFutures&amp;Options'!#REF!</definedName>
    <definedName name="BO4A078A2B20E84218A4238CC18C326221" hidden="1">#REF!</definedName>
    <definedName name="BO4A41D615C33E4EB1B948F1434E99EBE4" hidden="1">#REF!</definedName>
    <definedName name="BO4A5BC25BB65342D68DCF700664FF3528" hidden="1">'GrainFutures&amp;Options'!#REF!</definedName>
    <definedName name="BO4A9C78C900DF4944BE64F5A090B9F135" hidden="1">#REF!</definedName>
    <definedName name="BO4AD92AC81FB44961BC88CE072E7463CF" hidden="1">#REF!</definedName>
    <definedName name="BO4AF0A4644E1B41BEB665A2145C857C46" hidden="1">#REF!</definedName>
    <definedName name="BO4B106DB14F204B5AA6245AC7C68C8DA1" hidden="1">#REF!</definedName>
    <definedName name="BO4B1E626D12B3496BB616B61BC7C18CD6" hidden="1">#REF!</definedName>
    <definedName name="BO4B3D627FA64341EB8CD6EA6160D60910" hidden="1">'GrainFutures&amp;Options'!#REF!</definedName>
    <definedName name="BO4B51DBB51DE740AEBDF3484CFE7C71FB" hidden="1">'GrainFutures&amp;Options'!#REF!</definedName>
    <definedName name="BO4B6042C7E764417EBA4AA7D435A09D45" hidden="1">#REF!</definedName>
    <definedName name="BO4B6690621F7449CD9ECB32641D73BBCB" hidden="1">#REF!</definedName>
    <definedName name="BO4B903BD863354BF79F20E024F4168E60" hidden="1">'GrainFutures&amp;Options'!#REF!</definedName>
    <definedName name="BO4BB877849D774EFFAAC9FCD29D75D0E4" hidden="1">#REF!</definedName>
    <definedName name="BO4BE6B7B1C3564982ABBE97700F121A27" hidden="1">#REF!</definedName>
    <definedName name="BO4C1E586ECED140A5867EC814E4705710" hidden="1">#REF!</definedName>
    <definedName name="BO4C490A0800C54FD392F6F78CED562C7C" hidden="1">MarginAccounting!$C$2:$C$5</definedName>
    <definedName name="BO4C74E7AE949C40A9823916C1F1F1B90D" hidden="1">'GrainFutures&amp;Options'!#REF!</definedName>
    <definedName name="BO4C7B3D69BD474246823B205C6F888911" hidden="1">'GrainFutures&amp;Options'!$H$9</definedName>
    <definedName name="BO4C8EDBDB5C0B4DAA92090551F54BC236" hidden="1">'GrainFutures&amp;Options'!#REF!</definedName>
    <definedName name="BO4CB4C2A73A734C7089A030B07B451094" hidden="1">#REF!</definedName>
    <definedName name="BO4CDF7CD872EF4117B9CC0357C9C6A98C" hidden="1">#REF!</definedName>
    <definedName name="BO4DA13FC1BD0D4DEB8836E5AECD454483" hidden="1">#REF!</definedName>
    <definedName name="BO4DCE2B23F27E48049F3DA6F16C740539" hidden="1">'GrainFutures&amp;Options'!#REF!</definedName>
    <definedName name="BO4DDB1731D08142FEA92BB1CEC3EFFE93" hidden="1">#REF!</definedName>
    <definedName name="BO4DE5989F4DFE4B8C86F7ECB914E3F5EC" hidden="1">'GrainFutures&amp;Options'!#REF!</definedName>
    <definedName name="BO4E0844E9C0E34679A9CEA82A3E019552" hidden="1">'GrainFutures&amp;Options'!#REF!</definedName>
    <definedName name="BO4E1725C52A92495698E37B671223BEF2" hidden="1">'GrainFutures&amp;Options'!#REF!</definedName>
    <definedName name="BO4EFA1E2B84AD4384A75883807A6387AF" hidden="1">#REF!</definedName>
    <definedName name="BO4F25D7E30D4E49DFB7708F303458EB3C" hidden="1">#REF!</definedName>
    <definedName name="BO4F3F5B10F1044EB3A410AC4FD07863A5" hidden="1">#REF!</definedName>
    <definedName name="BO4F5E6AC1BC534B1DB7CF407C205DE8C7" hidden="1">#REF!</definedName>
    <definedName name="BO4F5F83C18A81401F8337992E950E5BD1" hidden="1">'GrainFutures&amp;Options'!#REF!</definedName>
    <definedName name="BO4F90CFB1C7D3479F8E953A9C69734F4C" hidden="1">'GrainFutures&amp;Options'!$H$4</definedName>
    <definedName name="BO4FB95085A4534FF6AA5BB5AE656D3B65" hidden="1">'GrainFutures&amp;Options'!$F$70</definedName>
    <definedName name="BO50533DDC2E5343E7A586B46115A86414" hidden="1">#REF!</definedName>
    <definedName name="BO505FEEFA1FF6423190F39D038A648DCE" hidden="1">'GrainFutures&amp;Options'!#REF!</definedName>
    <definedName name="BO50743EE2210D408BA6E2FAAB588E4A8C" hidden="1">#REF!</definedName>
    <definedName name="BO50EA47C7A8B44A4F85EE3BD727EC18C1" hidden="1">'GrainFutures&amp;Options'!#REF!</definedName>
    <definedName name="BO5185F508395D4F72BAA09CDF4CFC8D67" hidden="1">#REF!</definedName>
    <definedName name="BO51B4BD027AD9493A8A8C291DDCEAA5FB" hidden="1">'GrainFutures&amp;Options'!#REF!</definedName>
    <definedName name="BO51FD80C6EB0B4122A52A2FADAF421099" hidden="1">'GrainFutures&amp;Options'!#REF!</definedName>
    <definedName name="BO52096BB953EF44D3987144A435095C1F" hidden="1">#REF!</definedName>
    <definedName name="BO520EDA85C38441F7B3CBC42D055EF5DB" hidden="1">'GrainFutures&amp;Options'!#REF!</definedName>
    <definedName name="BO522DEFA1E5324AEA83E7F851A5DAD117" hidden="1">'GrainFutures&amp;Options'!$H$5</definedName>
    <definedName name="BO522E21BD13864D6BACA5935F059C1F77" hidden="1">#REF!</definedName>
    <definedName name="BO52B4209371EF40279D0DBB71E96C4A12" hidden="1">#REF!</definedName>
    <definedName name="BO52CA5BE629D047B2855CED46FEF60847" hidden="1">#REF!</definedName>
    <definedName name="BO52E5C356D5184AF0A893CBA1A0564682" hidden="1">'GrainFutures&amp;Options'!#REF!</definedName>
    <definedName name="BO5300F7E6758C448683125FC1B3BED87C" hidden="1">#REF!</definedName>
    <definedName name="BO530BD801E06C46F694A23507AD1CD422" hidden="1">'GrainFutures&amp;Options'!#REF!</definedName>
    <definedName name="BO5327AD41DE214ECB84E2F567A53E37B4" hidden="1">#REF!</definedName>
    <definedName name="BO53374404CB17438D9A8C009964569E5A" hidden="1">#REF!</definedName>
    <definedName name="BO53897508C2FD4372A03E9D6B364C7F10" hidden="1">#REF!</definedName>
    <definedName name="BO53899104E5FD4137AE6F5EBDA1AC4B7D" hidden="1">#REF!</definedName>
    <definedName name="BO53FCC98FF36B49418FE86DF7CB679844" hidden="1">#REF!</definedName>
    <definedName name="BO5407ABE5F46C43A9AC4D4AB9C1776042" hidden="1">#REF!</definedName>
    <definedName name="BO541249D5CEC6472DAC018C2CF70C2BFC" hidden="1">'GrainFutures&amp;Options'!#REF!</definedName>
    <definedName name="BO546DF5C1CD784E4A9D74B66A507FC888" hidden="1">#REF!</definedName>
    <definedName name="BO54DA6E43F6E54497A573B510F18097C0" hidden="1">'GrainFutures&amp;Options'!$H$7</definedName>
    <definedName name="BO54F512C324D94BA0A9A21570F14997BE" hidden="1">#REF!</definedName>
    <definedName name="BO551297FC12D546A4AEC876C2499769E0" hidden="1">'GrainFutures&amp;Options'!$B$3</definedName>
    <definedName name="BO5541F7FE005B410E984DAB38CDC0FE36" hidden="1">#REF!</definedName>
    <definedName name="BO5547A8F2F81047E39B64C462507EE006" hidden="1">#REF!</definedName>
    <definedName name="BO5592E8EEB8184104A2E5E974E2644054" hidden="1">#REF!</definedName>
    <definedName name="BO560371190BE64559ADFFD48A15CB240B" hidden="1">#REF!</definedName>
    <definedName name="BO56B823FD27CB4078AC359F1641FFEAFA" hidden="1">#REF!</definedName>
    <definedName name="BO56BF5505491B42AF9A6199EEC03D8598" hidden="1">#REF!</definedName>
    <definedName name="BO56C6CC3BEFDF4EF4BFD932BF451A166A" hidden="1">'GrainFutures&amp;Options'!#REF!</definedName>
    <definedName name="BO56D6BDDA73724B059EA6BDEC15E95585" hidden="1">#REF!</definedName>
    <definedName name="BO56F7790A78BE429C84569D5ED3DDBC19" hidden="1">#REF!</definedName>
    <definedName name="BO5710E0E5D27247039A09988DA75D9D90" hidden="1">#REF!</definedName>
    <definedName name="BO576C050C0452437F94E677BA66C687FF" hidden="1">'GrainFutures&amp;Options'!#REF!</definedName>
    <definedName name="BO5784BE682F014F2A893017A82B3D2114" hidden="1">#REF!</definedName>
    <definedName name="BO57BA3F3BA9E74FBB90A65AE3B2EA13AF" hidden="1">'GrainFutures&amp;Options'!#REF!</definedName>
    <definedName name="BO57D01CE04C0F43FDA3647D12A0D4B034" hidden="1">#REF!</definedName>
    <definedName name="BO581BBEB430D040AF836DEA770732AD3E" hidden="1">#REF!</definedName>
    <definedName name="BO58BD024823EB420CB2EE2EF03A4F743C" hidden="1">'GrainFutures&amp;Options'!#REF!</definedName>
    <definedName name="BO58E0A2B2E26C434796064FC11706AA50" hidden="1">'GrainFutures&amp;Options'!$H$2</definedName>
    <definedName name="BO58E62DD3A92D424CB75DF6B495978EB9" hidden="1">'GrainFutures&amp;Options'!#REF!</definedName>
    <definedName name="BO58E6935B163E425BB82C9BF846AA30E9" hidden="1">#REF!</definedName>
    <definedName name="BO590630F17FF14938A0684209B63A0D96" hidden="1">'GrainFutures&amp;Options'!#REF!</definedName>
    <definedName name="BO591BAC0E68AE40F4B88F676E639E2385" hidden="1">#REF!</definedName>
    <definedName name="BO59ECF38FF5CD4D12986F80940F8A5DCC" hidden="1">'GrainFutures&amp;Options'!#REF!</definedName>
    <definedName name="BO5A1E4D7A79724228A8898A715DD15F4C" hidden="1">'GrainFutures&amp;Options'!#REF!</definedName>
    <definedName name="BO5A357BB6CD554DCE848F06C9477B6FEA" hidden="1">#REF!</definedName>
    <definedName name="BO5A565A2759534399B7799B68569580AB" hidden="1">'GrainFutures&amp;Options'!#REF!</definedName>
    <definedName name="BO5A663E6218304D548567AC396F3F61C5" hidden="1">#REF!</definedName>
    <definedName name="BO5A6BDB4C7F0940189C34C9F1ABB820E6" hidden="1">#REF!</definedName>
    <definedName name="BO5AA51B5FDB074CE5B3529E529ACC57A7" hidden="1">#REF!</definedName>
    <definedName name="BO5AB8480CA668495C9F3C9AE94740E7D0" hidden="1">'GrainFutures&amp;Options'!#REF!</definedName>
    <definedName name="BO5AD029B1B54F400F90221BCA37F64640" hidden="1">'GrainFutures&amp;Options'!#REF!</definedName>
    <definedName name="BO5AF97BB4205C42B28078E336FD30F761" hidden="1">'GrainFutures&amp;Options'!#REF!</definedName>
    <definedName name="BO5B0A8DDF211B4F8B99E9A9D980B1CA9A" hidden="1">'GrainFutures&amp;Options'!#REF!</definedName>
    <definedName name="BO5B0D66CAF96247999213DD98EBD8CC5E" hidden="1">'GrainFutures&amp;Options'!#REF!</definedName>
    <definedName name="BO5B1A8F2E362144269973FDEF039B35BF" hidden="1">#REF!</definedName>
    <definedName name="BO5B587FE27A56461E93FC86B8BE02C2C4" hidden="1">#REF!</definedName>
    <definedName name="BO5B719C5FCE1F447CBFA3B92E82563E00" hidden="1">'GrainFutures&amp;Options'!#REF!</definedName>
    <definedName name="BO5B7964B969374E0589C4AE7D1FD98086" hidden="1">#REF!</definedName>
    <definedName name="BO5BA50BFE55CE4DF8AD61C1099D8A3B7E" hidden="1">'GrainFutures&amp;Options'!$H$9</definedName>
    <definedName name="BO5BD0990DB2F241A8BEB4725A514462B0" hidden="1">'GrainFutures&amp;Options'!#REF!</definedName>
    <definedName name="BO5C3C78373AAF42869317713B5523F996" hidden="1">#REF!</definedName>
    <definedName name="BO5C971F776B6C4A6E99D99B862925A439" hidden="1">#REF!</definedName>
    <definedName name="BO5C9CAE3D0048404FA7543F794CAA95CC" hidden="1">#REF!</definedName>
    <definedName name="BO5CB69910D8074756AC049ED84100953F" hidden="1">#REF!</definedName>
    <definedName name="BO5CBA9CDDEF4346ED93DF56A855B534B7" hidden="1">#REF!</definedName>
    <definedName name="BO5CD22548E4CA47CC946EF6B065BB4B7F" hidden="1">MarginAccounting!$I$3</definedName>
    <definedName name="BO5CF534FB2BFC4DF4999D3A589D04638E" hidden="1">#REF!</definedName>
    <definedName name="BO5CF82473CA5A49F8AA7EBA367DAD4F71" hidden="1">#REF!</definedName>
    <definedName name="BO5D08E188C7964AAEA1230F4C99A996E0" hidden="1">#REF!</definedName>
    <definedName name="BO5D143847251F4D5BB179499AAC0214DA" hidden="1">#REF!</definedName>
    <definedName name="BO5D44E14E793A4698B07A8E38B98D8A58" hidden="1">'GrainFutures&amp;Options'!#REF!</definedName>
    <definedName name="BO5D4A9E71E6A04730B802C2DB957EFA4F" hidden="1">#REF!</definedName>
    <definedName name="BO5D854AED55254D069B264D7F2722539E" hidden="1">#REF!</definedName>
    <definedName name="BO5DC66B4CC1E049F18865664DFF96C0E6" hidden="1">#REF!</definedName>
    <definedName name="BO5E7A90369C984ACAAADE1F7531224121" hidden="1">#REF!</definedName>
    <definedName name="BO5E9D5B923994469FA1C057BD32010079" hidden="1">'GrainFutures&amp;Options'!#REF!</definedName>
    <definedName name="BO5EC2C48D7BE240248B7BE9A157E42F4A" hidden="1">'GrainFutures&amp;Options'!$H$6</definedName>
    <definedName name="BO5EE26CCE642F417DBC9230F0ADC0598D" hidden="1">'GrainFutures&amp;Options'!#REF!</definedName>
    <definedName name="BO5F54D3860F7E4B1FA97E6BB123EF620C" hidden="1">#REF!</definedName>
    <definedName name="BO5F76FCE1804D4749805197D45400756C" hidden="1">'GrainFutures&amp;Options'!#REF!</definedName>
    <definedName name="BO5F83C133980A45FB9E1B04982C38553F" hidden="1">'GrainFutures&amp;Options'!#REF!</definedName>
    <definedName name="BO5FC33BBC545148F8BFEB7239E1BF9677" hidden="1">#REF!</definedName>
    <definedName name="BO5FD5D97F4BC24FA8ADBBCB81687B47F3" hidden="1">'GrainFutures&amp;Options'!$H$3</definedName>
    <definedName name="BO5FD627F0F05D418DA777E1ADD1D894AE" hidden="1">'GrainFutures&amp;Options'!#REF!</definedName>
    <definedName name="BO5FD879D3448741D08289179A50E32F4D" hidden="1">'GrainFutures&amp;Options'!#REF!</definedName>
    <definedName name="BO5FDB7979DF5D4E30B9A5118E837F2442" hidden="1">#REF!</definedName>
    <definedName name="BO600EA4286E1446CB8C9BE313D5E43F6A" hidden="1">'GrainFutures&amp;Options'!#REF!</definedName>
    <definedName name="BO60287873ABD54258A99A7639DCCC8455" hidden="1">'GrainFutures&amp;Options'!#REF!</definedName>
    <definedName name="BO602DE74C1FE0480C81C83CE7E8D153E9" hidden="1">'GrainFutures&amp;Options'!$B$6:$F$6</definedName>
    <definedName name="BO6040EBE4F07E40D4B3B5B52452AEF081" hidden="1">'GrainFutures&amp;Options'!#REF!</definedName>
    <definedName name="BO605B28F5F160479BB766A4138C008617" hidden="1">#REF!</definedName>
    <definedName name="BO60686C4046A045BDB88B7C8CE8537092" hidden="1">#REF!</definedName>
    <definedName name="BO606E7CEEA28B4801A40210C21D04E4C6" hidden="1">#REF!</definedName>
    <definedName name="BO60A0866CAEA148E0B892F01F0B523725" hidden="1">'GrainFutures&amp;Options'!#REF!</definedName>
    <definedName name="BO60BEFB049DAB43C0B2573572A6066DE1" hidden="1">#REF!</definedName>
    <definedName name="BO60DF6ED1F93A422299E32545789E888D" hidden="1">#REF!</definedName>
    <definedName name="BO6153488641D34E379A82EFB8B57375C0" hidden="1">'GrainFutures&amp;Options'!#REF!</definedName>
    <definedName name="BO615C83458EE5429286EFFD7D26EFBECA" hidden="1">'GrainFutures&amp;Options'!#REF!</definedName>
    <definedName name="BO6174E862CA6C497FB24DAA0529D332B1" hidden="1">#REF!</definedName>
    <definedName name="BO620C1E34B7F340508D47E445AE34E86A" hidden="1">'GrainFutures&amp;Options'!#REF!</definedName>
    <definedName name="BO621073F0414E4B13A949E081A20E2D1E" hidden="1">'GrainFutures&amp;Options'!#REF!</definedName>
    <definedName name="BO62B5CA80E9D447F7A77864FB90759ABC" hidden="1">#REF!</definedName>
    <definedName name="BO62FAB539375B4AC6BB24F09EA4B23E00" hidden="1">#REF!</definedName>
    <definedName name="BO631324099130464884A03420B94CEAF4" hidden="1">'GrainFutures&amp;Options'!#REF!</definedName>
    <definedName name="BO632383B495D0424896A8BFD376B25D05" hidden="1">MarginAccounting!$I$5</definedName>
    <definedName name="BO63426D92B4B1432AAD3A5BCE2BA5E3F6" hidden="1">'GrainFutures&amp;Options'!#REF!</definedName>
    <definedName name="BO635DA279850D4A57A810C3E2BDEAB47A" hidden="1">'GrainFutures&amp;Options'!#REF!</definedName>
    <definedName name="BO6378DF6EDE244B419B102D9C6AEE9FD2" hidden="1">'GrainFutures&amp;Options'!#REF!</definedName>
    <definedName name="BO6390782A4DB740459164EB1239645C3D" hidden="1">'GrainFutures&amp;Options'!#REF!</definedName>
    <definedName name="BO63ACA5BBE699441FA74667989DC15AFE" hidden="1">'GrainFutures&amp;Options'!#REF!</definedName>
    <definedName name="BO63BE82A679964A1BBCF64CA08D9E5DC2" hidden="1">#REF!</definedName>
    <definedName name="BO6419E3E0BF524FAF9349E688C4EEAB8E" hidden="1">'GrainFutures&amp;Options'!#REF!</definedName>
    <definedName name="BO644E35BEC1F347F4B6EE5558CC253052" hidden="1">'GrainFutures&amp;Options'!$H$3</definedName>
    <definedName name="BO6463B8013E654DD49D792D7E737D1E08" hidden="1">#REF!</definedName>
    <definedName name="BO646A76CF2FBB4FA3B8037EC1DCCD8684" hidden="1">'GrainFutures&amp;Options'!$H$9</definedName>
    <definedName name="BO649A9032A44B465C8365BF4211D7996D" hidden="1">#REF!</definedName>
    <definedName name="BO64A74F21C6B54205B47B5DD082E6B202" hidden="1">#REF!</definedName>
    <definedName name="BO64B472F6E0C34A19A3E10D8E5A816F26" hidden="1">'GrainFutures&amp;Options'!#REF!</definedName>
    <definedName name="BO651876BBAFFA4429B5D2F97E2819C637" hidden="1">'GrainFutures&amp;Options'!$H$6</definedName>
    <definedName name="BO6546DA94DF8341FDB057182B6D1E892E" hidden="1">#REF!</definedName>
    <definedName name="BO65770B42C7AB4528826FE109028C7EF1" hidden="1">#REF!</definedName>
    <definedName name="BO65AB97F9EEC54D74B9D0DC537A8B052E" hidden="1">#REF!</definedName>
    <definedName name="BO65D44834C06F4F45B957A2DBF966C3F4" hidden="1">'GrainFutures&amp;Options'!#REF!</definedName>
    <definedName name="BO663FF19BDC8B4DF69344CA5052C14C26" hidden="1">'GrainFutures&amp;Options'!#REF!</definedName>
    <definedName name="BO665D3C9AAE5D4F88915A072D728E6E22" hidden="1">#REF!</definedName>
    <definedName name="BO667AE4D58BDF48998B1DEABF5ABA34C8" hidden="1">#REF!</definedName>
    <definedName name="BO66D3E76E08234A31833E96E3BE4F4AED" hidden="1">'GrainFutures&amp;Options'!#REF!</definedName>
    <definedName name="BO66DA878FD2CB4D72856008A94C32CD5F" hidden="1">#REF!</definedName>
    <definedName name="BO673628C9BD0F4B198195D1B7BC4CE63B" hidden="1">#REF!</definedName>
    <definedName name="BO674B65346774447EA866ADA5857DAA37" hidden="1">#REF!</definedName>
    <definedName name="BO6757B6A4A2764149851F11D07FD7EC89" hidden="1">'GrainFutures&amp;Options'!#REF!</definedName>
    <definedName name="BO675D1B4CF4D847C58A0CD2D622DAAE0B" hidden="1">#REF!</definedName>
    <definedName name="BO67A1D69908E44C9EAC64710A50308FA3" hidden="1">#REF!</definedName>
    <definedName name="BO67CAAE9F366746289FD638DBFA109498" hidden="1">'GrainFutures&amp;Options'!$B$3:$F$3</definedName>
    <definedName name="BO680402B339ED496883A4DCAF648BA7B0" hidden="1">'GrainFutures&amp;Options'!$H$3</definedName>
    <definedName name="BO68493A25DC49476280887C9B6C23753C" hidden="1">'GrainFutures&amp;Options'!#REF!</definedName>
    <definedName name="BO687ED3C5FDE34384924F2940D841570C" hidden="1">'GrainFutures&amp;Options'!#REF!</definedName>
    <definedName name="BO68C081E8DF414EAEBBD6FF2FB472CD87" hidden="1">'GrainFutures&amp;Options'!#REF!</definedName>
    <definedName name="BO68CD08AC91E84CDA9E2F8CC6FAB2DF44" hidden="1">#REF!</definedName>
    <definedName name="BO690FC261F7994F43A5C115B2EB95AF2C" hidden="1">#REF!</definedName>
    <definedName name="BO692C2E7459E24C29B751E8673906240C" hidden="1">#REF!</definedName>
    <definedName name="BO693246AD54AA4BEFBD0A46EB5E88F46E" hidden="1">'GrainFutures&amp;Options'!$V$72</definedName>
    <definedName name="BO693F7B2451A4424A89065A6DDB02581A" hidden="1">'GrainFutures&amp;Options'!#REF!</definedName>
    <definedName name="BO69457A15AA434FAEB0FA492FCB612C5D" hidden="1">#REF!</definedName>
    <definedName name="BO695A8C30909F48FEB94E325D420AC3A0" hidden="1">#REF!</definedName>
    <definedName name="BO69637F7C83664482A36140A57374557E" hidden="1">'GrainFutures&amp;Options'!#REF!</definedName>
    <definedName name="BO696DD30E5B5341F2A79EBB527A55BD6F" hidden="1">'GrainFutures&amp;Options'!#REF!</definedName>
    <definedName name="BO6979FBE9489F41DDB60E08B694691BBA" hidden="1">#REF!</definedName>
    <definedName name="BO6986022E7E1145F3B01093D442EB6122" hidden="1">#REF!</definedName>
    <definedName name="BO69B713A1CA3F4CAF88E31713285334F0" hidden="1">'GrainFutures&amp;Options'!#REF!</definedName>
    <definedName name="BO6A3E6C0EA9864AB98D917B9C6E9AC947" hidden="1">#REF!</definedName>
    <definedName name="BO6A9C048CE71244439D3C9E1DC13F703C" hidden="1">#REF!</definedName>
    <definedName name="BO6AA81AFB07CF4465A491DCF09FB206FC" hidden="1">'GrainFutures&amp;Options'!$H$11</definedName>
    <definedName name="BO6AB03BDEB3BD44939FB2992FD45B198C" hidden="1">'GrainFutures&amp;Options'!#REF!</definedName>
    <definedName name="BO6ACFEB87432D4855905889A77209906D" hidden="1">#REF!</definedName>
    <definedName name="BO6B3F3CACCAD24B6A9044733DDD808E37" hidden="1">'GrainFutures&amp;Options'!$H$14:$K$21</definedName>
    <definedName name="BO6B402D17153849FDAB479A281097D3BB" hidden="1">#REF!</definedName>
    <definedName name="BO6BDD68FAE7FB4C318920EAF4FD026908" hidden="1">'GrainFutures&amp;Options'!#REF!</definedName>
    <definedName name="BO6BF7195260CA4F39BF0DE1E61D142C1D" hidden="1">'GrainFutures&amp;Options'!#REF!</definedName>
    <definedName name="BO6BFD0C03A9724C2D8A54DDCA32220328" hidden="1">#REF!</definedName>
    <definedName name="BO6C2551A01B394AAB9014F91BC097802A" hidden="1">'GrainFutures&amp;Options'!$H$9</definedName>
    <definedName name="BO6C495B06FC6644E7A4F70152FA303D01" hidden="1">'GrainFutures&amp;Options'!#REF!</definedName>
    <definedName name="BO6C5476F2F5EE486D8984B89CC922FDE0" hidden="1">#REF!</definedName>
    <definedName name="BO6C751C25D489478098C9BEDA3D2F2441" hidden="1">#REF!</definedName>
    <definedName name="BO6C9190B00C8649F69D97206DAA542532" hidden="1">#REF!</definedName>
    <definedName name="BO6CD9703AE007421B8D4782A98F8F2C8B" hidden="1">'GrainFutures&amp;Options'!$H$5</definedName>
    <definedName name="BO6CDE619DB7D94A6382ECD25CFB1B1C5C" hidden="1">#REF!</definedName>
    <definedName name="BO6D0E0C4B29BE4DEEBC885A5EE5993A56" hidden="1">#REF!</definedName>
    <definedName name="BO6D4BA88BFAAF4627B0F19C9558CF8D2D" hidden="1">#REF!</definedName>
    <definedName name="BO6D5396D508E347B293B65FA17608B237" hidden="1">#REF!</definedName>
    <definedName name="BO6D5E4C8D62084E5792E8A34FC0DAA77C" hidden="1">#REF!</definedName>
    <definedName name="BO6D82CDDD7CDC422D87C3EFD6095CFA8E" hidden="1">#REF!</definedName>
    <definedName name="BO6DA157238D464FBD8BBD733E019358B2" hidden="1">#REF!</definedName>
    <definedName name="BO6DEC468977D54492B2B33891A6F6F83B" hidden="1">'GrainFutures&amp;Options'!$F$72:$T$72</definedName>
    <definedName name="BO6DF148C2440B4B228904E33C9D29AEA5" hidden="1">'GrainFutures&amp;Options'!#REF!</definedName>
    <definedName name="BO6E0C23DCC54A4DA2AA050514943E621B" hidden="1">'GrainFutures&amp;Options'!#REF!</definedName>
    <definedName name="BO6E1B3C994BF6454B948C9AA4BB32FF9B" hidden="1">'GrainFutures&amp;Options'!$H$3</definedName>
    <definedName name="BO6E819204BDB64ABF9A34A8CE54F620E6" hidden="1">'GrainFutures&amp;Options'!$B$2:$H$9</definedName>
    <definedName name="BO6E9717DC928F408597B09E43AE257E85" hidden="1">'GrainFutures&amp;Options'!#REF!</definedName>
    <definedName name="BO6EB67E6BA30C4F79AAD1BC2E6C38CCB2" hidden="1">#REF!</definedName>
    <definedName name="BO6EB999C908834A40A50BE1DA0E035507" hidden="1">'GrainFutures&amp;Options'!#REF!</definedName>
    <definedName name="BO6F4F479A023A40E78A56FAD98430F38F" hidden="1">'GrainFutures&amp;Options'!$B$4</definedName>
    <definedName name="BO6FA5F231264D40FBA7F87A4FF56A0720" hidden="1">MarginAccounting!$Q$6</definedName>
    <definedName name="BO6FD52877FA2B44CB91BF36BEF68E9CD8" hidden="1">#REF!</definedName>
    <definedName name="BO7016FDA4D96D47E5B90CF8A34DD635E6" hidden="1">'GrainFutures&amp;Options'!$H$6</definedName>
    <definedName name="BO705FCE5C19874A0A9B961110BA98544A" hidden="1">#REF!</definedName>
    <definedName name="BO7088B4FF749A4607937E73AF1540C6AA" hidden="1">#REF!</definedName>
    <definedName name="BO708B80B1CC594978905875566D54ED7E" hidden="1">#REF!</definedName>
    <definedName name="BO70A276DD551D4AEC9BA55AB371557BC5" hidden="1">'GrainFutures&amp;Options'!#REF!</definedName>
    <definedName name="BO70B712B7F6F94835A3C24687F4B8D267" hidden="1">#REF!</definedName>
    <definedName name="BO70CC9EB532B84507A597B6B0FB98B082" hidden="1">'GrainFutures&amp;Options'!#REF!</definedName>
    <definedName name="BO70D16CF358F549AEB2E540FB01E87BA7" hidden="1">#REF!</definedName>
    <definedName name="BO70FDD96A85E74854A2259F720BB99100" hidden="1">#REF!</definedName>
    <definedName name="BO7123C47FCD4646BB9632C02A4A842D70" hidden="1">'GrainFutures&amp;Options'!#REF!</definedName>
    <definedName name="BO715D40CF4D9C4AC2A623F323B8221CE4" hidden="1">'GrainFutures&amp;Options'!$H$2</definedName>
    <definedName name="BO71A7BEB05C1745B888A6FC394D375517" hidden="1">'GrainFutures&amp;Options'!$H$7</definedName>
    <definedName name="BO71BAA784CA3540228ABE24E38709E7E3" hidden="1">'GrainFutures&amp;Options'!#REF!</definedName>
    <definedName name="BO71D5706F964A4B6B9B7C79FAD6DAE2EA" hidden="1">MarginAccounting!$I$5</definedName>
    <definedName name="BO7227C79655C34043B1F632556C71D4B5" hidden="1">#REF!</definedName>
    <definedName name="BO723F79B49E3A44F1BDFA84FE49E3862B" hidden="1">'GrainFutures&amp;Options'!#REF!</definedName>
    <definedName name="BO728DB8DFCBA44F3C872401B096639CA1" hidden="1">#REF!</definedName>
    <definedName name="BO72992E783F4847D78819ED3A7E0C7268" hidden="1">MarginAccounting!$C$2:$Q$6</definedName>
    <definedName name="BO72BD3CF4FB8D4654916974EC96F4A9B9" hidden="1">#REF!</definedName>
    <definedName name="BO72BE44B37EF94ED791FC70E1E00CDDEB" hidden="1">'GrainFutures&amp;Options'!$H$5</definedName>
    <definedName name="BO72D30BA14892426C9EBAB0AFA9E75782" hidden="1">'GrainFutures&amp;Options'!$H$6</definedName>
    <definedName name="BO731A9557D7E849D2BB3A84FA3654A830" hidden="1">'GrainFutures&amp;Options'!$H$3</definedName>
    <definedName name="BO7350AC36B829463980647CEBA29A3C9C" hidden="1">'GrainFutures&amp;Options'!#REF!</definedName>
    <definedName name="BO73661EB9461E4F9C9EEDF35BF019D6A8" hidden="1">'GrainFutures&amp;Options'!$H$2</definedName>
    <definedName name="BO7381EAFE177E4DE1819E5AF1381ED11B" hidden="1">'GrainFutures&amp;Options'!#REF!</definedName>
    <definedName name="BO73969B21E8A147CFAA1D7F963948A334" hidden="1">'GrainFutures&amp;Options'!#REF!</definedName>
    <definedName name="BO73A452F8D63A4FED99DCEBCF2F5277CC" hidden="1">'GrainFutures&amp;Options'!$H$3</definedName>
    <definedName name="BO73A8FA4DDB424AA4B134634257465207" hidden="1">#REF!</definedName>
    <definedName name="BO73C87DC283894F0FA105B818555EDE43" hidden="1">#REF!</definedName>
    <definedName name="BO743F2FC8AF0A47B2B84ED67D7944CB1C" hidden="1">'GrainFutures&amp;Options'!#REF!</definedName>
    <definedName name="BO745C5C4EE9944A6CB6F1DC6A4CF4752E" hidden="1">'GrainFutures&amp;Options'!#REF!</definedName>
    <definedName name="BO7480145F2A014C5FA77550B47EB9F5CD" hidden="1">#REF!</definedName>
    <definedName name="BO74A2AAAF8C754956A0A406552E850128" hidden="1">#REF!</definedName>
    <definedName name="BO74C7D6FFED7C459D94E149F8A602D764" hidden="1">'GrainFutures&amp;Options'!#REF!</definedName>
    <definedName name="BO754EA72FDAC449A2A32947D926302D62" hidden="1">'GrainFutures&amp;Options'!#REF!</definedName>
    <definedName name="BO75799B0F81AA4E6EA28C6CD5C4BD0670" hidden="1">#REF!</definedName>
    <definedName name="BO75A0FB9DCE9E42C5A924400EC3660C3A" hidden="1">'GrainFutures&amp;Options'!#REF!</definedName>
    <definedName name="BO75A9BB0902834C7083797CFE941D591E" hidden="1">#REF!</definedName>
    <definedName name="BO75AA2AC917804DB696A419469665CCAB" hidden="1">#REF!</definedName>
    <definedName name="BO769149C1B9B9419CB0282C6716EC85A5" hidden="1">'GrainFutures&amp;Options'!#REF!</definedName>
    <definedName name="BO76AD19DD5FEE4FA19ACA5A1356A2283C" hidden="1">#REF!</definedName>
    <definedName name="BO76B5D24684954B9F94E7F7F719D2151A" hidden="1">MarginAccounting!$C$10:$C$30</definedName>
    <definedName name="BO76CB56A5747C4FC78ADE8FF68F16D14F" hidden="1">'GrainFutures&amp;Options'!#REF!</definedName>
    <definedName name="BO773AD96BDE23495A95601DA9843EBD1E" hidden="1">#REF!</definedName>
    <definedName name="BO775DAB1D4391450993635939A2236296" hidden="1">#REF!</definedName>
    <definedName name="BO775E25C2A21943A9B4CBAEFC34B0DCB6" hidden="1">'GrainFutures&amp;Options'!#REF!</definedName>
    <definedName name="BO77739C1C74A04BEF82D1AA7D3B155463" hidden="1">#REF!</definedName>
    <definedName name="BO77995A2A6B3944DA9AE6AD16C9C5A7F6" hidden="1">#REF!</definedName>
    <definedName name="BO77CB3F8BEB67421F8847C5AE07A4E4E8" hidden="1">'GrainFutures&amp;Options'!#REF!</definedName>
    <definedName name="BO77D1E362D5044A02AEE165045903FD61" hidden="1">'GrainFutures&amp;Options'!#REF!</definedName>
    <definedName name="BO77DB6240A3AE42808BF15168BC25937E" hidden="1">'GrainFutures&amp;Options'!#REF!</definedName>
    <definedName name="BO7848F89F56644969A7C360ED8F4DAEB5" hidden="1">#REF!</definedName>
    <definedName name="BO784BE5ABDC94482680195543C2E7D8D3" hidden="1">'GrainFutures&amp;Options'!#REF!</definedName>
    <definedName name="BO789C424DE0514932B238D8E8ED8C859A" hidden="1">#REF!</definedName>
    <definedName name="BO78B833C18701496D89C094FA3040823A" hidden="1">#REF!</definedName>
    <definedName name="BO78C65BBD0BB345D9810E397E0CFA3375" hidden="1">'GrainFutures&amp;Options'!#REF!</definedName>
    <definedName name="BO79098DB51516428394C057FF2E4917A3" hidden="1">'GrainFutures&amp;Options'!$F$72:$V$72</definedName>
    <definedName name="BO791B3D0A88FF452587704EA0F8A9EE4B" hidden="1">'GrainFutures&amp;Options'!#REF!</definedName>
    <definedName name="BO7941B132D1344C139A60D226CEFCED08" hidden="1">'GrainFutures&amp;Options'!#REF!</definedName>
    <definedName name="BO7987C83000FB4A35AD6425FCCF28CC5B" hidden="1">#REF!</definedName>
    <definedName name="BO7992FE26AFF8404CB649423B3BEBA5E0" hidden="1">'GrainFutures&amp;Options'!#REF!</definedName>
    <definedName name="BO799365EF87B748D4818EB4868F87E455" hidden="1">'GrainFutures&amp;Options'!#REF!</definedName>
    <definedName name="BO79C0D9525A1B4B868F48698D20621F03" hidden="1">#REF!</definedName>
    <definedName name="BO79CD51C2E1594A0C8F4B2456B0D3D142" hidden="1">'GrainFutures&amp;Options'!#REF!</definedName>
    <definedName name="BO7A526ABD7F1F49F7B15241EA568E8E98" hidden="1">#REF!</definedName>
    <definedName name="BO7A6E5EE2EFD248A7B593C6231AB8F670" hidden="1">#REF!</definedName>
    <definedName name="BO7A7F1B39541E471EB81E14120607F649" hidden="1">#REF!</definedName>
    <definedName name="BO7AA2A5EAD7BC4C95B14FAF9F997CF311" hidden="1">#REF!</definedName>
    <definedName name="BO7ABB6AF51BDF41B9B16DE6388794A097" hidden="1">'GrainFutures&amp;Options'!$H$7</definedName>
    <definedName name="BO7AF17F1B51F34B93BD46DD7C553EE69D" hidden="1">#REF!</definedName>
    <definedName name="BO7B0E6978665B4ED496FADC628E554FE0" hidden="1">#REF!</definedName>
    <definedName name="BO7B197E19C2524002921DEE6975B03E3D" hidden="1">#REF!</definedName>
    <definedName name="BO7B2BE33074B94865B7D4865CD74C8667" hidden="1">'GrainFutures&amp;Options'!$H$7</definedName>
    <definedName name="BO7B2E9D9EAA7D4A9AB308F761CDB0123F" hidden="1">'GrainFutures&amp;Options'!#REF!</definedName>
    <definedName name="BO7B31EFE4D2814E2FA75EBC11667C6CB3" hidden="1">'GrainFutures&amp;Options'!#REF!</definedName>
    <definedName name="BO7B3222EB1B134DA783D3A2A6DDB96DDA" hidden="1">'GrainFutures&amp;Options'!#REF!</definedName>
    <definedName name="BO7B33CC2A8AFA4A2083F6334B4D751A53" hidden="1">'GrainFutures&amp;Options'!#REF!</definedName>
    <definedName name="BO7C253B4141634413AB096B0136502BC8" hidden="1">'GrainFutures&amp;Options'!$H$4</definedName>
    <definedName name="BO7C2A38CFBE2147809AB4DB8D0EADB489" hidden="1">#REF!</definedName>
    <definedName name="BO7C3D1A3FBA3D4995AB253EA790CEBE04" hidden="1">'GrainFutures&amp;Options'!$B$3:$B$9</definedName>
    <definedName name="BO7C713D679A7A459DB9D5598059B3F938" hidden="1">'GrainFutures&amp;Options'!#REF!</definedName>
    <definedName name="BO7C7926D0AB654BF18B06F676A8067C52" hidden="1">#REF!</definedName>
    <definedName name="BO7C80561E4A584803B35520B69C674749" hidden="1">'GrainFutures&amp;Options'!#REF!</definedName>
    <definedName name="BO7C8B8692162348B7B015485A5CCCA131" hidden="1">'GrainFutures&amp;Options'!$H$7</definedName>
    <definedName name="BO7C8C0EFF1CDE4745BA3D3B82EBB11924" hidden="1">'GrainFutures&amp;Options'!#REF!</definedName>
    <definedName name="BO7CAB3763E4484BFAB39CB017ABA0EB91" hidden="1">'GrainFutures&amp;Options'!#REF!</definedName>
    <definedName name="BO7CBB6D6301064DEEBC0364ADE24AD57A" hidden="1">#REF!</definedName>
    <definedName name="BO7CF65D60BCD9452EA33B3B089777F95B" hidden="1">'GrainFutures&amp;Options'!#REF!</definedName>
    <definedName name="BO7D0482F4C7934D4F8F7099501A2C6962" hidden="1">'GrainFutures&amp;Options'!$H$7</definedName>
    <definedName name="BO7D36B3AEB0444495AECBFA5E5E7DC6DC" hidden="1">'GrainFutures&amp;Options'!#REF!</definedName>
    <definedName name="BO7D5A2E87BB7F4D3FA987E7B5D0C8FBCD" hidden="1">'GrainFutures&amp;Options'!#REF!</definedName>
    <definedName name="BO7DD3C999CEF345A4A23D2C53F81021DB" hidden="1">#REF!</definedName>
    <definedName name="BO7DE4FA2E4AB34D65962D35F884ED98AA" hidden="1">'GrainFutures&amp;Options'!#REF!</definedName>
    <definedName name="BO7EBF624394304E0D85F4F8474E442723" hidden="1">#REF!</definedName>
    <definedName name="BO7F141EF86A2242988A8033A9E4EAD471" hidden="1">#REF!</definedName>
    <definedName name="BO7F1CAD47270F477CA46D3934DC8695E0" hidden="1">'GrainFutures&amp;Options'!#REF!</definedName>
    <definedName name="BO7F26FE97514B472AB191D25589B48453" hidden="1">#REF!</definedName>
    <definedName name="BO7F5BDCF558744ADC8E2F77FD374A9E9C" hidden="1">'GrainFutures&amp;Options'!#REF!</definedName>
    <definedName name="BO7F6DD6811BEE40C5A3B2CD023F939394" hidden="1">#REF!</definedName>
    <definedName name="BO7F7AB087333D4224A804137EDCAE038D" hidden="1">#REF!</definedName>
    <definedName name="BO7FCCC1AFC5824D7785EFB77001E1377B" hidden="1">'GrainFutures&amp;Options'!#REF!</definedName>
    <definedName name="BO7FDCCE422C7E4591909CA6F9A0FF179C" hidden="1">#REF!</definedName>
    <definedName name="BO800D6FDF001E44529D0AB7ECE28CEEDD" hidden="1">'GrainFutures&amp;Options'!#REF!</definedName>
    <definedName name="BO802D3992E8E4449580BC74F63F909578" hidden="1">#REF!</definedName>
    <definedName name="BO80B51A26157E4A4B80A533BF23EC054F" hidden="1">'GrainFutures&amp;Options'!#REF!</definedName>
    <definedName name="BO81240BC3179B432988A9ACC276D7DD9F" hidden="1">#REF!</definedName>
    <definedName name="BO815001EE6CC54EFE95238DD7F49EF7CD" hidden="1">#REF!</definedName>
    <definedName name="BO8185AC02513D41E39775B024A59F0FCC" hidden="1">'GrainFutures&amp;Options'!#REF!</definedName>
    <definedName name="BO819472A3A3594EAAB1FB1341005C7B77" hidden="1">'GrainFutures&amp;Options'!#REF!</definedName>
    <definedName name="BO81B6F2B9C61546CBBC3861F4812FE8DF" hidden="1">'GrainFutures&amp;Options'!$H$4</definedName>
    <definedName name="BO81BBB35680904762A405FC25A388D0E2" hidden="1">'GrainFutures&amp;Options'!#REF!</definedName>
    <definedName name="BO81E79486648945158701BEE56DFB0590" hidden="1">MarginAccounting!$Q$4</definedName>
    <definedName name="BO81EB714604A14BE8914C51B7B14F6CE5" hidden="1">'GrainFutures&amp;Options'!#REF!</definedName>
    <definedName name="BO821C315EE81B461785D20C7382862D3F" hidden="1">'GrainFutures&amp;Options'!#REF!</definedName>
    <definedName name="BO8283E5BEC1644D47B7B092F8CD1838AB" hidden="1">'GrainFutures&amp;Options'!#REF!</definedName>
    <definedName name="BO828B77CE51284D76A35C5C630ACED788" hidden="1">#REF!</definedName>
    <definedName name="BO82AB375B1743412D9E54559D1A02759E" hidden="1">'GrainFutures&amp;Options'!$H$5</definedName>
    <definedName name="BO82EFE83DD2224A718E400A75E896D6B1" hidden="1">'GrainFutures&amp;Options'!#REF!</definedName>
    <definedName name="BO8337B77F990D4FC5A8D43A15FAB25786" hidden="1">'GrainFutures&amp;Options'!#REF!</definedName>
    <definedName name="BO836AD864766C4F6FB75BC7106DD5E02E" hidden="1">#REF!</definedName>
    <definedName name="BO838A65A248614DBC82187F139AF1A4A8" hidden="1">'GrainFutures&amp;Options'!$B$3</definedName>
    <definedName name="BO83BF16C3110E4AA59B55BF3551DDA413" hidden="1">#REF!</definedName>
    <definedName name="BO83D4B2E8EA504940926E8A9F3B4510A4" hidden="1">#REF!</definedName>
    <definedName name="BO83DB1F6CE0654EFD9C3E5163F9599B02" hidden="1">'GrainFutures&amp;Options'!$H$9</definedName>
    <definedName name="BO842DBF93396846B58D38A98624DBB892" hidden="1">#REF!</definedName>
    <definedName name="BO8439F6D5618042D193467A6987D728AE" hidden="1">#REF!</definedName>
    <definedName name="BO8454595789414F0C9FA0D34C3CA6F668" hidden="1">MarginAccounting!$Q$2:$Q$3</definedName>
    <definedName name="BO8479BEBDECBA4238A48AE8232C4DEA58" hidden="1">#REF!</definedName>
    <definedName name="BO84918643F2D94484A73D3B517A10FEDA" hidden="1">#REF!</definedName>
    <definedName name="BO8493643FDF5E4659BA476BF45E2E0064" hidden="1">#REF!</definedName>
    <definedName name="BO8500E17A576B4191AFC29A2A9010C19A" hidden="1">#REF!</definedName>
    <definedName name="BO8504C63FD3B740A9AAA029CCEA766DAA" hidden="1">#REF!</definedName>
    <definedName name="BO854DF3D51D5A495493BEB83C66CE5030" hidden="1">'GrainFutures&amp;Options'!#REF!</definedName>
    <definedName name="BO857A024CE24840098246C1048BB252F9" hidden="1">'GrainFutures&amp;Options'!#REF!</definedName>
    <definedName name="BO8584296511164AB3B4FD10A05140B95F" hidden="1">#REF!</definedName>
    <definedName name="BO859807D7EBD3434D963C3613D06CA764" hidden="1">#REF!</definedName>
    <definedName name="BO85B605558F6F441AA4E4EA4D9B141B8D" hidden="1">#REF!</definedName>
    <definedName name="BO85B6E56586794945A78E2A4F1617318F" hidden="1">#REF!</definedName>
    <definedName name="BO85B7D9B8D5414ACFB89302439A5BE7D9" hidden="1">'GrainFutures&amp;Options'!#REF!</definedName>
    <definedName name="BO85BBEB0A09DB48BD9AB6513E749F3883" hidden="1">MarginAccounting!$C$2:$C$5</definedName>
    <definedName name="BO85C754393E27403DB4FBDA57A195A9F4" hidden="1">'GrainFutures&amp;Options'!#REF!</definedName>
    <definedName name="BO85CAC5D8F5334FCE83E8EE7A56784B61" hidden="1">'GrainFutures&amp;Options'!#REF!</definedName>
    <definedName name="BO85CC7F23E16D4BDD9956674B1218D470" hidden="1">#REF!</definedName>
    <definedName name="BO85E19EF5B0EA4E1EBE44469640620FD9" hidden="1">'GrainFutures&amp;Options'!#REF!</definedName>
    <definedName name="BO85E8E91CDBBD4ACB822D5F9F6AB3CC09" hidden="1">'GrainFutures&amp;Options'!#REF!</definedName>
    <definedName name="BO85FD2AC63E45483D9CB4D7421F8BA07B" hidden="1">'GrainFutures&amp;Options'!#REF!</definedName>
    <definedName name="BO86174EAF88134052BF194E2DFC63F6CE" hidden="1">'GrainFutures&amp;Options'!$H$4</definedName>
    <definedName name="BO861E51BCA1A741DFA424170679BC2A87" hidden="1">#REF!</definedName>
    <definedName name="BO86530E2590834FAA89D0A060A7FD8DA6" hidden="1">'GrainFutures&amp;Options'!#REF!</definedName>
    <definedName name="BO8690088D59224AF29525DFA5F88B6C40" hidden="1">#REF!</definedName>
    <definedName name="BO86C3F52C5A724B6FBCA7881457B2F1C1" hidden="1">'GrainFutures&amp;Options'!#REF!</definedName>
    <definedName name="BO8712881CD7964B9FB0B4283CA00731A8" hidden="1">#REF!</definedName>
    <definedName name="BO871E6BACBACB45FA80081F3620B6C896" hidden="1">#REF!</definedName>
    <definedName name="BO87659B79B88C4CF2B70CA987DCC5C083" hidden="1">'GrainFutures&amp;Options'!$H$4</definedName>
    <definedName name="BO87869E670FC24485A03E00CE4E14490A" hidden="1">'GrainFutures&amp;Options'!$H$4</definedName>
    <definedName name="BO87872C188A63497B81470AD328841844" hidden="1">'GrainFutures&amp;Options'!#REF!</definedName>
    <definedName name="BO87C8A5F581D64FC78E1808A7C1D96FD0" hidden="1">#REF!</definedName>
    <definedName name="BO87D01C821785472E961FF735D29CA7A5" hidden="1">#REF!</definedName>
    <definedName name="BO87D476852C37471A8659177F072779D2" hidden="1">'GrainFutures&amp;Options'!$H$84</definedName>
    <definedName name="BO87DE05055D0147A98EC0C50230DAB4CB" hidden="1">#REF!</definedName>
    <definedName name="BO881F36C1E4C04A44827F6D10C19C1AA3" hidden="1">'GrainFutures&amp;Options'!#REF!</definedName>
    <definedName name="BO8825C6C45F5E437CAB8DBAE31D323203" hidden="1">'GrainFutures&amp;Options'!#REF!</definedName>
    <definedName name="BO882CFFCE067B436CA8658803A6C5A35E" hidden="1">#REF!</definedName>
    <definedName name="BO883F2268545E4321B0AC5C552B2E9EAE" hidden="1">'GrainFutures&amp;Options'!#REF!</definedName>
    <definedName name="BO885579330FAE4F67987DCA1BE80630C1" hidden="1">'GrainFutures&amp;Options'!#REF!</definedName>
    <definedName name="BO887E533A258046FCA836F76A40899C40" hidden="1">#REF!</definedName>
    <definedName name="BO88BB72EB6CB34659802F83FA219C9A6F" hidden="1">'GrainFutures&amp;Options'!$B$9</definedName>
    <definedName name="BO88CA49ADA02B4D4599D92E1AB3F3DF0B" hidden="1">'GrainFutures&amp;Options'!#REF!</definedName>
    <definedName name="BO88E7C798C2004776A4F63B78B3D12A82" hidden="1">#REF!</definedName>
    <definedName name="BO88E991DD23A94A03828B5D5DBF9E2D99" hidden="1">'GrainFutures&amp;Options'!$H$6</definedName>
    <definedName name="BO88EDFBF83DCF4A5BB4D9859AF133AECA" hidden="1">#REF!</definedName>
    <definedName name="BO88FC50CA4E7B4EA8921F5FDC18E0310C" hidden="1">#REF!</definedName>
    <definedName name="BO8904C6415E7C446ABDEBF74D5D0A76E5" hidden="1">#REF!</definedName>
    <definedName name="BO8925FEB6B7884880BECF2E5943E6641E" hidden="1">'GrainFutures&amp;Options'!#REF!</definedName>
    <definedName name="BO892CE69F0D024B4989348A0041A97A0C" hidden="1">#REF!</definedName>
    <definedName name="BO894AB012E1BA464A948C1D078DA6E312" hidden="1">#REF!</definedName>
    <definedName name="BO895E2F11A8864186B82764CBAA015062" hidden="1">#REF!</definedName>
    <definedName name="BO896F17BCA22B4E7199B910796499CEF5" hidden="1">'GrainFutures&amp;Options'!#REF!</definedName>
    <definedName name="BO89746587CFD14B88B2F6595C5F15CFA7" hidden="1">'GrainFutures&amp;Options'!#REF!</definedName>
    <definedName name="BO899F3B83BD5D445BB3B08A1E68D31580" hidden="1">'GrainFutures&amp;Options'!$H$5</definedName>
    <definedName name="BO89B553CFD15D4400A241216C94E62F41" hidden="1">#REF!</definedName>
    <definedName name="BO89D7254AC61E495383B51107C012EA6D" hidden="1">'GrainFutures&amp;Options'!#REF!</definedName>
    <definedName name="BO89E22514C3A2416ABEE2C647A725B5FE" hidden="1">#REF!</definedName>
    <definedName name="BO89F707DCEB6C46E990FD6AFDF70D4B33" hidden="1">#REF!</definedName>
    <definedName name="BO8A24D760CEA34135842D3E8BBBD40F5A" hidden="1">'GrainFutures&amp;Options'!#REF!</definedName>
    <definedName name="BO8A320C82666E4159843DB0D4E0E0A0CA" hidden="1">#REF!</definedName>
    <definedName name="BO8A56D03E853D4D60A7C7C21B3C2597ED" hidden="1">'GrainFutures&amp;Options'!$H$5</definedName>
    <definedName name="BO8A9538EF9F7545BD9FA8BC9853069B78" hidden="1">#REF!</definedName>
    <definedName name="BO8B1A820F93D7419D8F163B98EC0039D8" hidden="1">MarginAccounting!$Q$5</definedName>
    <definedName name="BO8B43421135B94F4FB6DDB4793B2CCCBF" hidden="1">#REF!</definedName>
    <definedName name="BO8B5B187248F0419BAC97863840714881" hidden="1">'GrainFutures&amp;Options'!#REF!</definedName>
    <definedName name="BO8B5DFE60DADC410FA0E2A4380BDB6826" hidden="1">'GrainFutures&amp;Options'!#REF!</definedName>
    <definedName name="BO8B7DDCF7E345478FADC5DC93F4943240" hidden="1">#REF!</definedName>
    <definedName name="BO8B88C97BE5C04B75959C6BB6EB1C6FF2" hidden="1">#REF!</definedName>
    <definedName name="BO8B9E06C7E73A43CAAEA25759E64D37DD" hidden="1">#REF!</definedName>
    <definedName name="BO8BBE6B75342C4F1883E96B921B59FADF" hidden="1">#REF!</definedName>
    <definedName name="BO8BCC1D27D633407F841E3E679DE2670F" hidden="1">'GrainFutures&amp;Options'!$H$5</definedName>
    <definedName name="BO8BEAF122BDC5480090CD339CE020CA52" hidden="1">'GrainFutures&amp;Options'!#REF!</definedName>
    <definedName name="BO8BECDD6048B94BE1BDD6C98599184224" hidden="1">#REF!</definedName>
    <definedName name="BO8C9BC39AE2994A4ABED3F612051F1935" hidden="1">#REF!</definedName>
    <definedName name="BO8CC9BFDEC6234005B4244C7AD93F8AD6" hidden="1">'GrainFutures&amp;Options'!#REF!</definedName>
    <definedName name="BO8CEA4F586A1E446F9E5B5B1F6C78CE48" hidden="1">#REF!</definedName>
    <definedName name="BO8D1964417238458CB5AB1113089CD32D" hidden="1">'GrainFutures&amp;Options'!#REF!</definedName>
    <definedName name="BO8D3857F712274537B3193C2E9BFBEE7F" hidden="1">#REF!</definedName>
    <definedName name="BO8D4CBDD2897A4772850E8B985D5ED830" hidden="1">#REF!</definedName>
    <definedName name="BO8D6E37BD2669419094B89E92DE74A44B" hidden="1">'GrainFutures&amp;Options'!$H$7</definedName>
    <definedName name="BO8D6FFFA6A01B432DA0056467785B5336" hidden="1">'GrainFutures&amp;Options'!$B$1:$H$9</definedName>
    <definedName name="BO8D81A6F92E6F4851A58E5608F453D5A1" hidden="1">'GrainFutures&amp;Options'!#REF!</definedName>
    <definedName name="BO8D89E5F5B3534D48B0A42395977988E7" hidden="1">'GrainFutures&amp;Options'!#REF!</definedName>
    <definedName name="BO8D9ED09F38F940ABA73D98FAEAAC2ED9" hidden="1">#REF!</definedName>
    <definedName name="BO8DAAFD5785EE4AB98E4C18D734FE4509" hidden="1">#REF!</definedName>
    <definedName name="BO8DACBADFE6BF44A6A2187C5DA897B943" hidden="1">#REF!</definedName>
    <definedName name="BO8DB29F9B9BA84B26AF8A7B51ADDE44B8" hidden="1">'GrainFutures&amp;Options'!$B$7:$F$7</definedName>
    <definedName name="BO8DC6863E75604C77BB1C3045D506DE08" hidden="1">#REF!</definedName>
    <definedName name="BO8DFA93D1EFCD475792E80E446FB520D3" hidden="1">#REF!</definedName>
    <definedName name="BO8E12DC8DD54041BEA3FD474EAACEBB47" hidden="1">'GrainFutures&amp;Options'!#REF!</definedName>
    <definedName name="BO8E240D1486624B1DA0A4249A55040547" hidden="1">#REF!</definedName>
    <definedName name="BO8E381DB1F6754B9784FC638E26F914D7" hidden="1">'GrainFutures&amp;Options'!#REF!</definedName>
    <definedName name="BO8E49FFAE8D7B47CD8B5108FF4F7AAC5C" hidden="1">'GrainFutures&amp;Options'!#REF!</definedName>
    <definedName name="BO8E691DC7013F450CAF760894EC3B1BB8" hidden="1">'GrainFutures&amp;Options'!$H$4</definedName>
    <definedName name="BO8E6DD21441404DFDBE7C0F9134B9F61E" hidden="1">#REF!</definedName>
    <definedName name="BO8E86ED8CD18648739281B124D849598B" hidden="1">'GrainFutures&amp;Options'!#REF!</definedName>
    <definedName name="BO8E897126831B4E7C85E0899D93EEBF54" hidden="1">'GrainFutures&amp;Options'!#REF!</definedName>
    <definedName name="BO8E953EB1CFE0496C8A208BEE420E029A" hidden="1">#REF!</definedName>
    <definedName name="BO8E9B4DDF614547FE83E97D3619289695" hidden="1">'GrainFutures&amp;Options'!#REF!</definedName>
    <definedName name="BO8F0AAD40259B432795A713AEEB1092EF" hidden="1">'GrainFutures&amp;Options'!$H$5</definedName>
    <definedName name="BO8F19DB056A374B56AFAC87B8E18FBD01" hidden="1">'GrainFutures&amp;Options'!$B$7</definedName>
    <definedName name="BO8F2F9DA7B6A3431895E45796B107C2D7" hidden="1">#REF!</definedName>
    <definedName name="BO8F35CADA8EB7439E8D39F767AD02D3C6" hidden="1">'GrainFutures&amp;Options'!#REF!</definedName>
    <definedName name="BO8F41D242D083450D8A34B528C9D16516" hidden="1">#REF!</definedName>
    <definedName name="BO8F5708B651CD45368C99D7432266E70D" hidden="1">#REF!</definedName>
    <definedName name="BO8F9A157D994A49BE8217FEFD44AE2F2D" hidden="1">#REF!</definedName>
    <definedName name="BO8F9BC897E58D463A8FBC10414955A2CC" hidden="1">'GrainFutures&amp;Options'!$B$7</definedName>
    <definedName name="BO8FAA7CBFBB2B4189A27D82EA6AF4DFC1" hidden="1">'GrainFutures&amp;Options'!#REF!</definedName>
    <definedName name="BO8FBA5D2AFE6E4E9CA0259DB099F5EC8D" hidden="1">'GrainFutures&amp;Options'!#REF!</definedName>
    <definedName name="BO8FD692F476194EAE94B77E2ED0CF9743" hidden="1">'GrainFutures&amp;Options'!$H$2</definedName>
    <definedName name="BO901D7F6678284C759A98895878C0FE6C" hidden="1">#REF!</definedName>
    <definedName name="BO9029E6FD1C2D4DDAA25A799FCE74B41D" hidden="1">MarginAccounting!$I$5</definedName>
    <definedName name="BO90374985B8F545F8951F540C639EE449" hidden="1">#REF!</definedName>
    <definedName name="BO904106FE9BA448819C51D93DAA85BE2B" hidden="1">#REF!</definedName>
    <definedName name="BO9055394557A1452384A33A67F8A1A184" hidden="1">#REF!</definedName>
    <definedName name="BO90945B1B055D41E0BA788463C79BB0DF" hidden="1">'GrainFutures&amp;Options'!$H$2</definedName>
    <definedName name="BO90EE42467C894ABBB13FFEA40D7748DB" hidden="1">'GrainFutures&amp;Options'!$H$23:$K$28</definedName>
    <definedName name="BO91023DB4337E4E829E77DFAE4222FEB0" hidden="1">'GrainFutures&amp;Options'!$H$2</definedName>
    <definedName name="BO910E7F26C28948E286B24E96FDDADB8F" hidden="1">#REF!</definedName>
    <definedName name="BO916B48D32553412B83D77358B3D48B64" hidden="1">'GrainFutures&amp;Options'!#REF!</definedName>
    <definedName name="BO91706DCA86964B74BF4D5409CBB520A0" hidden="1">'GrainFutures&amp;Options'!#REF!</definedName>
    <definedName name="BO91916C084EB64DFA94D61D755BFC063C" hidden="1">'GrainFutures&amp;Options'!#REF!</definedName>
    <definedName name="BO91F8C78D05DC406DB1497D5C95592CC2" hidden="1">'GrainFutures&amp;Options'!#REF!</definedName>
    <definedName name="BO9234FEA7C49841A09207BBC8BF129280" hidden="1">#REF!</definedName>
    <definedName name="BO9282C282E5FD40628390B22EE0F5240A" hidden="1">MarginAccounting!$C$2:$C$5</definedName>
    <definedName name="BO928E1B28D2EE4F70A326A593CD365D52" hidden="1">'GrainFutures&amp;Options'!$H$5</definedName>
    <definedName name="BO92B26C1298034286A33E8FA0975F916A" hidden="1">#REF!</definedName>
    <definedName name="BO92B95ECF1C134B99836381E242C90C09" hidden="1">#REF!</definedName>
    <definedName name="BO930120253F8A4B9E8DA9FF69669A41E7" hidden="1">'GrainFutures&amp;Options'!#REF!</definedName>
    <definedName name="BO9332C313F8804B5F89EAAD3BB9E329B3" hidden="1">'GrainFutures&amp;Options'!#REF!</definedName>
    <definedName name="BO9341A102E496493596F576412D63067C" hidden="1">'GrainFutures&amp;Options'!#REF!</definedName>
    <definedName name="BO9349E28E72454F648305549C55404EA6" hidden="1">'GrainFutures&amp;Options'!#REF!</definedName>
    <definedName name="BO934DCDF2EBCD4A8AAEEC016EA96BD6BC" hidden="1">#REF!</definedName>
    <definedName name="BO936B32DC4A6A4CF69DA73368699D065B" hidden="1">'GrainFutures&amp;Options'!$H$4</definedName>
    <definedName name="BO9385D3DA99694A578CE63B15BD363648" hidden="1">'GrainFutures&amp;Options'!#REF!</definedName>
    <definedName name="BO93999769C3F5419F85BE4904AA7B4680" hidden="1">#REF!</definedName>
    <definedName name="BO93C18F237C7A46019201F7C9A5158F6B" hidden="1">#REF!</definedName>
    <definedName name="BO93E1C5299E16467E8D9D8F8C790BEEC5" hidden="1">'GrainFutures&amp;Options'!#REF!</definedName>
    <definedName name="BO93EC37C1FE084E17945C36125F2A062F" hidden="1">#REF!</definedName>
    <definedName name="BO93F32C6F494B407B88F3AF2BE011530E" hidden="1">'GrainFutures&amp;Options'!$F$72</definedName>
    <definedName name="BO94885297932B453393ACED8F95A5299C" hidden="1">'GrainFutures&amp;Options'!$H$84</definedName>
    <definedName name="BO95562B014CB14EFB8EC4D995C746E077" hidden="1">'GrainFutures&amp;Options'!#REF!</definedName>
    <definedName name="BO9567DA8C245A408EA44861646736FE5D" hidden="1">#REF!</definedName>
    <definedName name="BO956DEA52611A4C89B9877ADEE99DDE1C" hidden="1">#REF!</definedName>
    <definedName name="BO95873F3BB4FB4E1E9D514D60ECDB22F2" hidden="1">#REF!</definedName>
    <definedName name="BO95A48FFCEDB14676A6E58A193DDE7358" hidden="1">#REF!</definedName>
    <definedName name="BO95B6510858F74BF194CDF0EC0F53E871" hidden="1">#REF!</definedName>
    <definedName name="BO95BCD81026A04D8DA028DBAF70B9EC34" hidden="1">#REF!</definedName>
    <definedName name="BO95C04DF944C0418EBFC601604640801B" hidden="1">'GrainFutures&amp;Options'!#REF!</definedName>
    <definedName name="BO95C1DD3B555B4AA78FA5D2F9271FA27E" hidden="1">#REF!</definedName>
    <definedName name="BO95E46110F00B46DA82A331B0190FC817" hidden="1">'GrainFutures&amp;Options'!#REF!</definedName>
    <definedName name="BO960FE9FA869A4CF994B4D3A46F3D28C4" hidden="1">#REF!</definedName>
    <definedName name="BO961AEED7AE774F1493ADABE7CCAE0F9E" hidden="1">#REF!</definedName>
    <definedName name="BO963C6BEC04704CC88F7EE1B7DDF32674" hidden="1">MarginAccounting!$I$3</definedName>
    <definedName name="BO96753E9A9B3041C792D2EBC2A9D26563" hidden="1">#REF!</definedName>
    <definedName name="BO968C5B7B3F374036916D70BB5E93E669" hidden="1">#REF!</definedName>
    <definedName name="BO968CA3CDB1834618A4FBE4A7B7A298BA" hidden="1">'GrainFutures&amp;Options'!#REF!</definedName>
    <definedName name="BO96B3C99E97604B30BE7329542691F4F6" hidden="1">'GrainFutures&amp;Options'!#REF!</definedName>
    <definedName name="BO96E39263C3DB4403AFF1CFB50F4E39AC" hidden="1">#REF!</definedName>
    <definedName name="BO96E96F5BC92D4923B619E7E44C7F7959" hidden="1">#REF!</definedName>
    <definedName name="BO97159CE5ABC247D4996DDD713126B512" hidden="1">#REF!</definedName>
    <definedName name="BO9732EE688BA14859956ACCA90FD31CDA" hidden="1">'GrainFutures&amp;Options'!$H$6</definedName>
    <definedName name="BO973DDD4D461F45969257491305CEC7FE" hidden="1">'GrainFutures&amp;Options'!$H$6</definedName>
    <definedName name="BO97449D392C8F4F709BF75785C0F9F95B" hidden="1">#REF!</definedName>
    <definedName name="BO97ED0756518F441288D634B9CA2A2709" hidden="1">#REF!</definedName>
    <definedName name="BO97F3810F53C446A0B62AFE5DD13A4637" hidden="1">'GrainFutures&amp;Options'!$H$4</definedName>
    <definedName name="BO97FED0F4A07443ADAF166F2A0E3D569F" hidden="1">#REF!</definedName>
    <definedName name="BO98005E94D7584287B7A5FA8AA42F4488" hidden="1">'GrainFutures&amp;Options'!#REF!</definedName>
    <definedName name="BO98342946413B4A4098CF7A8D92FBFC33" hidden="1">'GrainFutures&amp;Options'!#REF!</definedName>
    <definedName name="BO985967DAB0454BD09559385A888FC9A8" hidden="1">'GrainFutures&amp;Options'!#REF!</definedName>
    <definedName name="BO985A7CA2B8C24CA6805E85C28F399B37" hidden="1">'GrainFutures&amp;Options'!$H$6</definedName>
    <definedName name="BO986E5469107E4AEBA79EC475DBCCA85A" hidden="1">#REF!</definedName>
    <definedName name="BO987E9D66D7294EFE88947FCC62B5203D" hidden="1">#REF!</definedName>
    <definedName name="BO98A730BDCA3B432EA4F038F24DFAD75B" hidden="1">#REF!</definedName>
    <definedName name="BO98B5B062F51F459DBB48E236F6B978D0" hidden="1">'GrainFutures&amp;Options'!#REF!</definedName>
    <definedName name="BO98C3484255E648BA891074A7C79C3BC8" hidden="1">#REF!</definedName>
    <definedName name="BO9967E9882C0448E2B04AF2F7787D8D2B" hidden="1">'GrainFutures&amp;Options'!$B$5</definedName>
    <definedName name="BO999E864EEF434A648987B2E0E5973F34" hidden="1">'GrainFutures&amp;Options'!#REF!</definedName>
    <definedName name="BO99CF33A9F5114980BE8A984527F45BB6" hidden="1">#REF!</definedName>
    <definedName name="BO99D94162602D4895BEAF727D2C693A6D" hidden="1">#REF!</definedName>
    <definedName name="BO99EB268F038644F099894945E207501A" hidden="1">#REF!</definedName>
    <definedName name="BO9A210F748378400591453EE95020806A" hidden="1">'GrainFutures&amp;Options'!#REF!</definedName>
    <definedName name="BO9A2D55C612E24EC784CFC609A5D53161" hidden="1">'GrainFutures&amp;Options'!#REF!</definedName>
    <definedName name="BO9A41F187CD394DC599618C2150249C9C" hidden="1">'GrainFutures&amp;Options'!#REF!</definedName>
    <definedName name="BO9A8502447F8848E68B8B907F470BF682" hidden="1">'GrainFutures&amp;Options'!#REF!</definedName>
    <definedName name="BO9A8521BB34CE46FB8634C8C5B75279C8" hidden="1">#REF!</definedName>
    <definedName name="BO9AD3D429F2E5482B9B46E9F0C1DDCED7" hidden="1">'GrainFutures&amp;Options'!$H$6</definedName>
    <definedName name="BO9AE30C6CD39B458C98CE082A5F683E69" hidden="1">'GrainFutures&amp;Options'!#REF!</definedName>
    <definedName name="BO9B13E50B60904B70ADCCB614A4E3E9E9" hidden="1">'GrainFutures&amp;Options'!#REF!</definedName>
    <definedName name="BO9B2231A5BCF140D1BB0AE029ACA78958" hidden="1">'GrainFutures&amp;Options'!#REF!</definedName>
    <definedName name="BO9B2413F15C614BEBBBD6364D75E6E66B" hidden="1">#REF!</definedName>
    <definedName name="BO9B34A4B29CC943C0B7AFB715219AF383" hidden="1">'GrainFutures&amp;Options'!#REF!</definedName>
    <definedName name="BO9B7ECEB470BD43C3B681B949C4F461AE" hidden="1">#REF!</definedName>
    <definedName name="BO9C1239E9261B482993F22B56D0CA468E" hidden="1">#REF!</definedName>
    <definedName name="BO9C20F31297E84744AE45C72FA3B6CC11" hidden="1">'GrainFutures&amp;Options'!$H$7</definedName>
    <definedName name="BO9C58415701994A1EB260D85F78253A8F" hidden="1">#REF!</definedName>
    <definedName name="BO9C6AE5EB0DC243508BA1D539FF93AD97" hidden="1">#REF!</definedName>
    <definedName name="BO9C7872B114A74F1D960986AC80458932" hidden="1">#REF!</definedName>
    <definedName name="BO9C8CEFE6F6B24DED986883442B567231" hidden="1">#REF!</definedName>
    <definedName name="BO9C8D655E6CFC44C3A934BE0E857D9909" hidden="1">'GrainFutures&amp;Options'!#REF!</definedName>
    <definedName name="BO9CA63D7101AC4DF6B1182ACB1545B699" hidden="1">'GrainFutures&amp;Options'!#REF!</definedName>
    <definedName name="BO9D03FBFEB9984583A4D72690F4F1EADF" hidden="1">'GrainFutures&amp;Options'!#REF!</definedName>
    <definedName name="BO9D248DDE1F184696A1353F3183341C1F" hidden="1">#REF!</definedName>
    <definedName name="BO9D2F638D1BA94F3EA1711DC72F795BED" hidden="1">'GrainFutures&amp;Options'!#REF!</definedName>
    <definedName name="BO9D33635EDD294D42B081511F0B6C88DB" hidden="1">'GrainFutures&amp;Options'!#REF!</definedName>
    <definedName name="BO9D52493B51A74D8F9DD7801F23DB10CA" hidden="1">'GrainFutures&amp;Options'!$B$6</definedName>
    <definedName name="BO9D58FBAF84244678B873D780AF62F159" hidden="1">'GrainFutures&amp;Options'!#REF!</definedName>
    <definedName name="BO9D74E1C7A80A433E8CBA109A2F931338" hidden="1">'GrainFutures&amp;Options'!$H$9</definedName>
    <definedName name="BO9D935254FF274FDF8D233CC15BEA71DA" hidden="1">'GrainFutures&amp;Options'!$H$9</definedName>
    <definedName name="BO9DAC0EA52EB64E608672EAEFD3B8D8BD" hidden="1">#REF!</definedName>
    <definedName name="BO9DC76BC0C2DB42B9A2398ABB94DA5850" hidden="1">'GrainFutures&amp;Options'!#REF!</definedName>
    <definedName name="BO9DC898A568114E7B985656C9D4A47130" hidden="1">'GrainFutures&amp;Options'!#REF!</definedName>
    <definedName name="BO9E009F5DA2BC42A98574442E0330BC73" hidden="1">#REF!</definedName>
    <definedName name="BO9E0A3B1B28664A7FAF90B64D8F2735B8" hidden="1">'GrainFutures&amp;Options'!$B$4</definedName>
    <definedName name="BO9E937FFE35594EE48A22BAE15EFFD4A6" hidden="1">'GrainFutures&amp;Options'!#REF!</definedName>
    <definedName name="BO9E9729EE1C8046B1ABEEC491C46EE5A5" hidden="1">'GrainFutures&amp;Options'!$H$84</definedName>
    <definedName name="BO9EA75472CC8F498AB81BD954DB53063B" hidden="1">#REF!</definedName>
    <definedName name="BO9EA9A592CAF942BAB9225CFB59CA7DAB" hidden="1">#REF!</definedName>
    <definedName name="BO9EBF9AC6BE3E4EA88CB34077ED231517" hidden="1">'GrainFutures&amp;Options'!#REF!</definedName>
    <definedName name="BO9EF2A67ED1D0411BB7CAF624667C961C" hidden="1">'GrainFutures&amp;Options'!#REF!</definedName>
    <definedName name="BO9F1BA6CB588247F39A95853C9102340E" hidden="1">'GrainFutures&amp;Options'!$H$7</definedName>
    <definedName name="BO9F2D35E0991A404E97090FBEF63413AB" hidden="1">#REF!</definedName>
    <definedName name="BO9F767531F881467190025562422D7BB1" hidden="1">#REF!</definedName>
    <definedName name="BO9F7B2FDA8180452A86FABA3876767A9B" hidden="1">#REF!</definedName>
    <definedName name="BO9FA5FFF11C8D4C8E86CA180A6AD29848" hidden="1">#REF!</definedName>
    <definedName name="BO9FC46E379B824199A808DCF7A788650D" hidden="1">'GrainFutures&amp;Options'!#REF!</definedName>
    <definedName name="BO9FC5F0CEC476492BBAC0E5AEEBF2FF2A" hidden="1">'GrainFutures&amp;Options'!#REF!</definedName>
    <definedName name="BO9FC7F03CC726470DAC9ECF3B8D329816" hidden="1">'GrainFutures&amp;Options'!#REF!</definedName>
    <definedName name="BOA00D7C57321249938B90FB38441A4619" hidden="1">MarginAccounting!$I$4</definedName>
    <definedName name="BOA06CB24B75A04B7CA4C5CC776B22B9A9" hidden="1">#REF!</definedName>
    <definedName name="BOA0A3155F950A41069DA4D1B0F3B515A6" hidden="1">'GrainFutures&amp;Options'!$H$6</definedName>
    <definedName name="BOA0A632244DDD48EEAFE2DA2544C6D775" hidden="1">#REF!</definedName>
    <definedName name="BOA0BF4A40B2DC44D2A206BD8BD1BBC05C" hidden="1">'GrainFutures&amp;Options'!#REF!</definedName>
    <definedName name="BOA0C129DFAE544F659010CA404931D03B" hidden="1">'GrainFutures&amp;Options'!#REF!</definedName>
    <definedName name="BOA0C6900BE93E436D9017DA4ABB2FDF7D" hidden="1">#REF!</definedName>
    <definedName name="BOA0D8501D933440D8B92433293028ACA4" hidden="1">'GrainFutures&amp;Options'!#REF!</definedName>
    <definedName name="BOA14B89A4C2E94A569C9D991001D0EBE4" hidden="1">#REF!</definedName>
    <definedName name="BOA150DF499D684C15893D93900FC78B65" hidden="1">#REF!</definedName>
    <definedName name="BOA15A31600F72494DAE63EB29F606E2C2" hidden="1">#REF!</definedName>
    <definedName name="BOA19703D07E2C43338E8AF5C972F6E439" hidden="1">'GrainFutures&amp;Options'!$H$2</definedName>
    <definedName name="BOA1A1CF449351454591D2E2B5D52BC3FC" hidden="1">'GrainFutures&amp;Options'!#REF!</definedName>
    <definedName name="BOA1A242C99B45463DB32A7FD0CF2D86F2" hidden="1">'GrainFutures&amp;Options'!#REF!</definedName>
    <definedName name="BOA1B0C81E09D04EF980FF2F923DDA0A12" hidden="1">'GrainFutures&amp;Options'!#REF!</definedName>
    <definedName name="BOA1BB2644117E44BAA829FDC76711E4C2" hidden="1">'GrainFutures&amp;Options'!#REF!</definedName>
    <definedName name="BOA1BCEEC4C95E4794B89A7592DE67120A" hidden="1">MarginAccounting!$C$10:$C$30</definedName>
    <definedName name="BOA25B5C0801C64E138B2A2615D4FA7B43" hidden="1">'GrainFutures&amp;Options'!#REF!</definedName>
    <definedName name="BOA275FD9072A04A5D9B929B0DCD2C132B" hidden="1">#REF!</definedName>
    <definedName name="BOA2ABD9FA66BA4A08BD6B28DBBA29DBD9" hidden="1">'GrainFutures&amp;Options'!$H$3</definedName>
    <definedName name="BOA2C9427DC84D45F599DF55A6FC83FC7B" hidden="1">'GrainFutures&amp;Options'!#REF!</definedName>
    <definedName name="BOA2D72168543E4E249BEAAEE1F409447F" hidden="1">#REF!</definedName>
    <definedName name="BOA2F344312D5C4720A75DB07848B47BBF" hidden="1">'GrainFutures&amp;Options'!#REF!</definedName>
    <definedName name="BOA302D69714664B009C310DF7AA4DFE8F" hidden="1">#REF!</definedName>
    <definedName name="BOA313ACA8E9954C35B316902F440A5A41" hidden="1">'GrainFutures&amp;Options'!$H$5</definedName>
    <definedName name="BOA32814315C574AF5BD74240279FDF2B9" hidden="1">#REF!</definedName>
    <definedName name="BOA32C00303D1D4C7ABE93852F0F6A2F6B" hidden="1">'GrainFutures&amp;Options'!#REF!</definedName>
    <definedName name="BOA33EF10C924145A1B8B52A7A5FF496F0" hidden="1">#REF!</definedName>
    <definedName name="BOA38C01552C7246B19D88A05C329E0A36" hidden="1">'GrainFutures&amp;Options'!#REF!</definedName>
    <definedName name="BOA392500EE90F457984BD40E238BDE0D3" hidden="1">'GrainFutures&amp;Options'!$H$8</definedName>
    <definedName name="BOA3A022555D01480E91FD38ABE262A591" hidden="1">'GrainFutures&amp;Options'!#REF!</definedName>
    <definedName name="BOA474E7FBA9B948CC8B87A97B3721BA0D" hidden="1">#REF!</definedName>
    <definedName name="BOA47DA3097CA94DEDAA4B03B143FC8E03" hidden="1">#REF!</definedName>
    <definedName name="BOA497F5C124F843B9B9E2839B6EED1A3A" hidden="1">#REF!</definedName>
    <definedName name="BOA4C199CB1FA34BD8885CB93343EA49A9" hidden="1">#REF!</definedName>
    <definedName name="BOA4CF766B6F2548FBBE20F28AAAB4445E" hidden="1">'GrainFutures&amp;Options'!#REF!</definedName>
    <definedName name="BOA4D8ACEAA63E470C97FDDD27BD9B7A81" hidden="1">#REF!</definedName>
    <definedName name="BOA518D969C3A24A479CDAA0AFE4A2213B" hidden="1">'GrainFutures&amp;Options'!#REF!</definedName>
    <definedName name="BOA54EA4D6BE0D42229565F9EA38675804" hidden="1">#REF!</definedName>
    <definedName name="BOA5773B13FD994B97A1E1FD16D5A2E5FE" hidden="1">'GrainFutures&amp;Options'!#REF!</definedName>
    <definedName name="BOA589ECE36E71476BAE5DDF9B9E335A80" hidden="1">'GrainFutures&amp;Options'!$H$11</definedName>
    <definedName name="BOA5B976D9902B4CC88FA1CAE838F509FD" hidden="1">#REF!</definedName>
    <definedName name="BOA63620AD402E42349C8AAE3011A3B5EE" hidden="1">#REF!</definedName>
    <definedName name="BOA65E87D1893840F88A52899A840CB565" hidden="1">'GrainFutures&amp;Options'!#REF!</definedName>
    <definedName name="BOA68F447CC38C4789864481E05909873E" hidden="1">#REF!</definedName>
    <definedName name="BOA6AA74B2EBC2476D8FC9D3F0395DC329" hidden="1">'GrainFutures&amp;Options'!#REF!</definedName>
    <definedName name="BOA703D206810742908156B34385543C5C" hidden="1">'GrainFutures&amp;Options'!$H$3</definedName>
    <definedName name="BOA708B60FE8DF4A0AA0802EF472EB68A7" hidden="1">#REF!</definedName>
    <definedName name="BOA7108669564B4E258EB2C26AB9F3F6D4" hidden="1">'GrainFutures&amp;Options'!$H$4</definedName>
    <definedName name="BOA73C891B0CEB49C38199148D7235197F" hidden="1">'GrainFutures&amp;Options'!$B$7</definedName>
    <definedName name="BOA73FF883C1614A49BAA7EB97D08E59FB" hidden="1">#REF!</definedName>
    <definedName name="BOA74007E6F06749E4B16CA782DECD54C6" hidden="1">'GrainFutures&amp;Options'!#REF!</definedName>
    <definedName name="BOA7948EE1F43C43A287DEC6E1C073114D" hidden="1">'GrainFutures&amp;Options'!#REF!</definedName>
    <definedName name="BOA79CD5BB9E88490197476353D77717D0" hidden="1">'GrainFutures&amp;Options'!#REF!</definedName>
    <definedName name="BOA7B54A08DABC42B8AC51B6E1AB7C4BA0" hidden="1">#REF!</definedName>
    <definedName name="BOA7C09A71BEC54CC8A8E9979FA01D148E" hidden="1">#REF!</definedName>
    <definedName name="BOA7D4AD046AFF49799A772E30C2DE9FB8" hidden="1">#REF!</definedName>
    <definedName name="BOA80D751B773D4DBF85EB7D92E2CFE990" hidden="1">'GrainFutures&amp;Options'!#REF!</definedName>
    <definedName name="BOA829D3A88A03407E947C2D44B1C925E7" hidden="1">#REF!</definedName>
    <definedName name="BOA85D3320C1BA496EAFB23683C42ADC67" hidden="1">#REF!</definedName>
    <definedName name="BOA863EAFE17C746BBA440406F417AB6BD" hidden="1">'GrainFutures&amp;Options'!#REF!</definedName>
    <definedName name="BOA885FC8BABBD48458E6F8185B1D1F033" hidden="1">#REF!</definedName>
    <definedName name="BOA89A68644C3F4914BE0DB356AE3599C8" hidden="1">#REF!</definedName>
    <definedName name="BOA8D8FF120BED405EAAF0701D2F6D7616" hidden="1">#REF!</definedName>
    <definedName name="BOA8DBEB5300FE4602A6149494737D1E8C" hidden="1">#REF!</definedName>
    <definedName name="BOA8F742F102D941489D183524BAD9499A" hidden="1">#REF!</definedName>
    <definedName name="BOA91B2E6F9F024D4892E8DC4F1E34470B" hidden="1">#REF!</definedName>
    <definedName name="BOA9219A70636A4E14B42FA4CA71BF08C6" hidden="1">'GrainFutures&amp;Options'!#REF!</definedName>
    <definedName name="BOA96E256145C543AEA0B39938F2063006" hidden="1">'GrainFutures&amp;Options'!#REF!</definedName>
    <definedName name="BOA98D1AB8F2D94B90B6D562E2477892E0" hidden="1">#REF!</definedName>
    <definedName name="BOA9AF5EC4989A4E0E8C28FC111178CA7B" hidden="1">#REF!</definedName>
    <definedName name="BOA9B93F050D034608B411E0D37B7866F6" hidden="1">'GrainFutures&amp;Options'!$H$3</definedName>
    <definedName name="BOA9DA5FE079704FB39603E5B005B751C7" hidden="1">'GrainFutures&amp;Options'!$H$9</definedName>
    <definedName name="BOA9EA918B4AB044C6BAC2BDACB8F9F889" hidden="1">#REF!</definedName>
    <definedName name="BOAA324354BFD64CA09E20D0F66CF387B5" hidden="1">#REF!</definedName>
    <definedName name="BOAA35F75D65C2491FBD2D761F78344636" hidden="1">#REF!</definedName>
    <definedName name="BOAA4A864D233946F78101EC084172EABE" hidden="1">'GrainFutures&amp;Options'!#REF!</definedName>
    <definedName name="BOAA5E5F3920C94BF0B9CEEA604D611885" hidden="1">#REF!</definedName>
    <definedName name="BOAAA590AE36454D0CB944349DBA3BF180" hidden="1">#REF!</definedName>
    <definedName name="BOAABE76A04D35448792FA0E745875E360" hidden="1">#REF!</definedName>
    <definedName name="BOAAD324AF9E394272909CF3407CC3687D" hidden="1">'GrainFutures&amp;Options'!#REF!</definedName>
    <definedName name="BOAB00773A936A41C1A53FB3166B747350" hidden="1">'GrainFutures&amp;Options'!$B$6</definedName>
    <definedName name="BOAB24669FB1F643FFA17D6431ECF8EB44" hidden="1">'GrainFutures&amp;Options'!#REF!</definedName>
    <definedName name="BOAB2EC9DA5AC549C28756DF35A2C258BE" hidden="1">#REF!</definedName>
    <definedName name="BOAB3DB9B45BF649068BD58758D6794304" hidden="1">#REF!</definedName>
    <definedName name="BOAB6597A7CFB4467FA2FF680FCA32C1FF" hidden="1">'GrainFutures&amp;Options'!$H$3</definedName>
    <definedName name="BOAB78DB769A5E4E62A013A58993251FBA" hidden="1">#REF!</definedName>
    <definedName name="BOABB4742ABFDB438099B293E6A5255952" hidden="1">#REF!</definedName>
    <definedName name="BOABD669229CF24D339AFD34716CC2B42B" hidden="1">'GrainFutures&amp;Options'!#REF!</definedName>
    <definedName name="BOAC193CBDB27147AF89400F910568EAC7" hidden="1">#REF!</definedName>
    <definedName name="BOAC1FD8580ACD44DD9B356A793485FC3B" hidden="1">'GrainFutures&amp;Options'!#REF!</definedName>
    <definedName name="BOAC4953CFA5114FE3B1F1890D35573E31" hidden="1">'GrainFutures&amp;Options'!$H$2</definedName>
    <definedName name="BOAC5D4C9F2329455F95B6C0D39E443D6E" hidden="1">'GrainFutures&amp;Options'!$H$7</definedName>
    <definedName name="BOAC7F0F2F041E4DE28D41755F20A3D69A" hidden="1">#REF!</definedName>
    <definedName name="BOACC06AD385CC4C489447FAA9C02A7C54" hidden="1">#REF!</definedName>
    <definedName name="BOACC78578A38F41089BA4D452F54FDC69" hidden="1">#REF!</definedName>
    <definedName name="BOACDEEBB5E60043269727FDA2E74F97B2" hidden="1">#REF!</definedName>
    <definedName name="BOAD418277CB4740AA9EBFB69A8F504503" hidden="1">'GrainFutures&amp;Options'!$H$4</definedName>
    <definedName name="BOAD732DD4603D4C19A1F10D921A4F6C3E" hidden="1">'GrainFutures&amp;Options'!$B$7</definedName>
    <definedName name="BOAD8FDDFF706F43F3A78ED277ECA33253" hidden="1">'GrainFutures&amp;Options'!#REF!</definedName>
    <definedName name="BOADD2C18B6DB84F0BAE3FAA8D72C072A7" hidden="1">'GrainFutures&amp;Options'!$H$3</definedName>
    <definedName name="BOAE0042AB64374A1B8CD5701E61A27790" hidden="1">#REF!</definedName>
    <definedName name="BOAE1D5739B3D140E8A0E2B29AD0F28B1F" hidden="1">#REF!</definedName>
    <definedName name="BOAE50A738C8AE48C6B08447CC9A601FB6" hidden="1">'GrainFutures&amp;Options'!#REF!</definedName>
    <definedName name="BOAEA14F42D8FE4E59A3A26271E64AEE26" hidden="1">'GrainFutures&amp;Options'!$H$3</definedName>
    <definedName name="BOAEBF5C14E4F44FC8AAAD07995AD5A6A3" hidden="1">'GrainFutures&amp;Options'!$H$5</definedName>
    <definedName name="BOAEEFD2CFB5FA4A84883D1334E7C30C71" hidden="1">'GrainFutures&amp;Options'!$H$6</definedName>
    <definedName name="BOAF20B4277EC442B3B1087C6003007B66" hidden="1">#REF!</definedName>
    <definedName name="BOAF25C4D097514FED95B0F55C4BACDAF8" hidden="1">'GrainFutures&amp;Options'!#REF!</definedName>
    <definedName name="BOAF469761D9E9424591BFEB877E7D8D2D" hidden="1">#REF!</definedName>
    <definedName name="BOAF7A335A85C5487DAB1219270FA1F113" hidden="1">'GrainFutures&amp;Options'!#REF!</definedName>
    <definedName name="BOAFA5F1508E454FB394497512C068514E" hidden="1">#REF!</definedName>
    <definedName name="BOAFA6A475C22D4B5F8BD7F9EA3154F9AC" hidden="1">'GrainFutures&amp;Options'!$H$4</definedName>
    <definedName name="BOAFA8263642A74DDCB5B12E31910F3AEC" hidden="1">#REF!</definedName>
    <definedName name="BOAFB86750703A449FA168897833EE2F9F" hidden="1">'GrainFutures&amp;Options'!#REF!</definedName>
    <definedName name="BOAFBBFF0F98104191AE45E3BA97C6161E" hidden="1">'GrainFutures&amp;Options'!#REF!</definedName>
    <definedName name="BOAFF22AB0758D4506A7DEBD37B1C9C19F" hidden="1">#REF!</definedName>
    <definedName name="BOB009C3418F6D49159A2CD5BBEB87C0A7" hidden="1">#REF!</definedName>
    <definedName name="BOB06106F259B7495AB63B30843480CFAE" hidden="1">#REF!</definedName>
    <definedName name="BOB06EF719966A493780CE3FC785C3A8FE" hidden="1">#REF!</definedName>
    <definedName name="BOB15F6575CD894050AFF4B87C7E54BFF9" hidden="1">'GrainFutures&amp;Options'!#REF!</definedName>
    <definedName name="BOB171035C0FD44F64AF7BEBB8D2320434" hidden="1">#REF!</definedName>
    <definedName name="BOB176DE15E7B74475B3592D07C9163066" hidden="1">#REF!</definedName>
    <definedName name="BOB1862929508849399F1435B18CDFBA50" hidden="1">'GrainFutures&amp;Options'!#REF!</definedName>
    <definedName name="BOB1A3AB0D66AB4908A358AACE64B703DF" hidden="1">#REF!</definedName>
    <definedName name="BOB1A3CC8188EF44FA8BD926E357BC1AD3" hidden="1">#REF!</definedName>
    <definedName name="BOB1BFBEC9165E4AF7AE179CDE510FFC55" hidden="1">'GrainFutures&amp;Options'!#REF!</definedName>
    <definedName name="BOB201EFF045124085B77BBC7CE856E73D" hidden="1">#REF!</definedName>
    <definedName name="BOB2044586A4784554968DFC33C7C55A8A" hidden="1">'GrainFutures&amp;Options'!#REF!</definedName>
    <definedName name="BOB205E364F4694E52981CB98E1E511369" hidden="1">#REF!</definedName>
    <definedName name="BOB221383983C3495FAD8813D9214667A6" hidden="1">'GrainFutures&amp;Options'!#REF!</definedName>
    <definedName name="BOB2BC32C301564F77A6744EDF5DA0A2C8" hidden="1">'GrainFutures&amp;Options'!#REF!</definedName>
    <definedName name="BOB2E265917942452F9FFDCCF1273EA33B" hidden="1">#REF!</definedName>
    <definedName name="BOB2F289F77DEC49AE90ED25DDC4B33828" hidden="1">#REF!</definedName>
    <definedName name="BOB34BA126CE7D4DCB9FD44A7B667811DF" hidden="1">'GrainFutures&amp;Options'!$B$7</definedName>
    <definedName name="BOB384375CC71A4304899835DF1983B077" hidden="1">#REF!</definedName>
    <definedName name="BOB386EAAEEFBB444393FFB1AEF6A7F57E" hidden="1">#REF!</definedName>
    <definedName name="BOB39B11266F6242398882D11CE1C27D3B" hidden="1">'GrainFutures&amp;Options'!#REF!</definedName>
    <definedName name="BOB3CF0B85DAB840B597C4F2D7E647FFBC" hidden="1">#REF!</definedName>
    <definedName name="BOB3D1AB6E81AC45BD8F353BB9FEB747C8" hidden="1">#REF!</definedName>
    <definedName name="BOB44DB3AD32024B4C8DF3F69BE4D23103" hidden="1">'GrainFutures&amp;Options'!#REF!</definedName>
    <definedName name="BOB473F4B9D9B343C7B253559BE77CCDE7" hidden="1">'GrainFutures&amp;Options'!#REF!</definedName>
    <definedName name="BOB4E01A91549643A493F03DEAA73A3D52" hidden="1">#REF!</definedName>
    <definedName name="BOB4E0425299844532ACF8CBA0C3C6E772" hidden="1">#REF!</definedName>
    <definedName name="BOB518FDE871AC474BA30499A53A6AF40A" hidden="1">'GrainFutures&amp;Options'!#REF!</definedName>
    <definedName name="BOB530800D66294E40BDB77BB4D87063A2" hidden="1">'GrainFutures&amp;Options'!#REF!</definedName>
    <definedName name="BOB539EDDE5FC2469488157661CDC7281B" hidden="1">#REF!</definedName>
    <definedName name="BOB59D03DB1BAE46A18D8F64CE80D1CF67" hidden="1">#REF!</definedName>
    <definedName name="BOB5B8DBD6B9264A1C8BDCBD23FD7C99BB" hidden="1">'GrainFutures&amp;Options'!#REF!</definedName>
    <definedName name="BOB5C72F9560C34FA69D882F57AA1875B0" hidden="1">#REF!</definedName>
    <definedName name="BOB5EF4F3F25814B5594C69688490ABE9D" hidden="1">#REF!</definedName>
    <definedName name="BOB615354C20DA493D8ED6FC5F42153780" hidden="1">'GrainFutures&amp;Options'!#REF!</definedName>
    <definedName name="BOB6190BC5D43B4913A7CD6A128C7F352E" hidden="1">'GrainFutures&amp;Options'!#REF!</definedName>
    <definedName name="BOB63ADBFF9A9342CE971780F1A7ED6958" hidden="1">#REF!</definedName>
    <definedName name="BOB6520BD3AEEB4EAFA3F9C88C0230A52C" hidden="1">'GrainFutures&amp;Options'!$H$6</definedName>
    <definedName name="BOB68B854AF22941CC88977AE2F8BF6F98" hidden="1">#REF!</definedName>
    <definedName name="BOB6A2973F5ABC485EB4D9D4B6CD45D40E" hidden="1">#REF!</definedName>
    <definedName name="BOB6AE9F1513BF4C30A344B13221B097B7" hidden="1">'GrainFutures&amp;Options'!$F$92:$AM$92</definedName>
    <definedName name="BOB6BEF22D1A074E66ABE500361CCC5B2A" hidden="1">'GrainFutures&amp;Options'!#REF!</definedName>
    <definedName name="BOB6C7FB9DC79A40A085D5363DD6DA8F09" hidden="1">'GrainFutures&amp;Options'!#REF!</definedName>
    <definedName name="BOB6CAB86BF6994D56815B3CE89E6E9274" hidden="1">#REF!</definedName>
    <definedName name="BOB6F0FF6E5A00409BB13E2703C5D6CF24" hidden="1">'GrainFutures&amp;Options'!#REF!</definedName>
    <definedName name="BOB72339CBC4384A6E8C780552891D200C" hidden="1">#REF!</definedName>
    <definedName name="BOB7236E7E84E64051A3631B4E8BCC9C16" hidden="1">'GrainFutures&amp;Options'!#REF!</definedName>
    <definedName name="BOB76372A4809A46BE96C5EF9BC9DDACCB" hidden="1">'GrainFutures&amp;Options'!#REF!</definedName>
    <definedName name="BOB76A860BA29343FE92C57B64BF10DC7B" hidden="1">#REF!</definedName>
    <definedName name="BOB7FCC51DC6174D0996347E2698F26911" hidden="1">#REF!</definedName>
    <definedName name="BOB804FF850ACC4838BEFFECE4263DD206" hidden="1">'GrainFutures&amp;Options'!#REF!</definedName>
    <definedName name="BOB823A4FF434C4E14A804F60450E6FA29" hidden="1">'GrainFutures&amp;Options'!$H$6</definedName>
    <definedName name="BOB829A13E88E2487B858FB3C5DA852C6D" hidden="1">#REF!</definedName>
    <definedName name="BOB85DF6D6C82D4C4EA6FDC372D4994F4D" hidden="1">#REF!</definedName>
    <definedName name="BOB8C6395336D14E2A841779E9874F887B" hidden="1">'GrainFutures&amp;Options'!#REF!</definedName>
    <definedName name="BOB8D37509187B4438B8A1994070F2A9F0" hidden="1">#REF!</definedName>
    <definedName name="BOB906B73C3D9D42189CEE522869EC8AEF" hidden="1">#REF!</definedName>
    <definedName name="BOB906E544B6B84CD09ADB39175006EA70" hidden="1">#REF!</definedName>
    <definedName name="BOB9240684339F4C77AF0CE6F1493CFFC4" hidden="1">'GrainFutures&amp;Options'!$H$3</definedName>
    <definedName name="BOB98D70955C744458A0B07003E9837C84" hidden="1">#REF!</definedName>
    <definedName name="BOB996C6804A0D43799346E43D9CE25657" hidden="1">#REF!</definedName>
    <definedName name="BOB9BF33D30BBB4689B2DA22CC4FE4838D" hidden="1">#REF!</definedName>
    <definedName name="BOB9F619B7A49749388D345A36ECAB79A4" hidden="1">'GrainFutures&amp;Options'!#REF!</definedName>
    <definedName name="BOBA0B3C477ADB4E5E979C8AE314D076CE" hidden="1">'GrainFutures&amp;Options'!#REF!</definedName>
    <definedName name="BOBA1A367417374C33942BFC36A0AA18F8" hidden="1">'GrainFutures&amp;Options'!#REF!</definedName>
    <definedName name="BOBA1C948450C447D098613C177C81494E" hidden="1">'GrainFutures&amp;Options'!$H$5</definedName>
    <definedName name="BOBA50480BBD034300ABE357F5E3FC832A" hidden="1">#REF!</definedName>
    <definedName name="BOBA632DFF7FE9420DA1DAD3875F387344" hidden="1">#REF!</definedName>
    <definedName name="BOBA6C846B554845E59DE4493044C0834F" hidden="1">#REF!</definedName>
    <definedName name="BOBAAE07AEC010403BA32F7CC27E30DE93" hidden="1">'GrainFutures&amp;Options'!#REF!</definedName>
    <definedName name="BOBAB65ED86AF44D1BAF23A1F1549EB2DE" hidden="1">#REF!</definedName>
    <definedName name="BOBB01FD579BDA47FE99731FC2FA253FC1" hidden="1">'GrainFutures&amp;Options'!#REF!</definedName>
    <definedName name="BOBB95539B9F7D40AEA24A62C71FE58201" hidden="1">#REF!</definedName>
    <definedName name="BOBBA0687F909B48A9BF2F76D223EB1538" hidden="1">MarginAccounting!$B$10:$B$30</definedName>
    <definedName name="BOBBA151B9C5FF4FF08CC1E85B9EABC84E" hidden="1">#REF!</definedName>
    <definedName name="BOBBBEE64411054B25B1666D02F657DB7C" hidden="1">MarginAccounting!$Q$2:$Q$3</definedName>
    <definedName name="BOBC29028D221D419E8986826AD4946F35" hidden="1">#REF!</definedName>
    <definedName name="BOBCE171C7B28F4B6985E80F3A13C2B907" hidden="1">'GrainFutures&amp;Options'!#REF!</definedName>
    <definedName name="BOBCE847D8C59C4194A5D8CE023303E717" hidden="1">'GrainFutures&amp;Options'!#REF!</definedName>
    <definedName name="BOBD2BD482EFB14017BF2EB65AC8D9F381" hidden="1">'GrainFutures&amp;Options'!$B$3</definedName>
    <definedName name="BOBD366D00464F4139A5C7050E5F95BF06" hidden="1">#REF!</definedName>
    <definedName name="BOBD565E5FEDFA4ED9903A0D57840A791E" hidden="1">#REF!</definedName>
    <definedName name="BOBD6F5F97443144C58B57E3111CA44F58" hidden="1">#REF!</definedName>
    <definedName name="BOBD7CB5B1216B49D9B3CE6A4C7CB0F98D" hidden="1">#REF!</definedName>
    <definedName name="BOBD84D89AB6114A9A90C4DA4E88C53893" hidden="1">'GrainFutures&amp;Options'!$H$9</definedName>
    <definedName name="BOBDF9095DE73C437FBB2CC06900BE6A97" hidden="1">#REF!</definedName>
    <definedName name="BOBE07A1247AF844F5BD4C095528B177CB" hidden="1">'GrainFutures&amp;Options'!#REF!</definedName>
    <definedName name="BOBE1C3F81D2964DE696F60E9E1BED08BD" hidden="1">'GrainFutures&amp;Options'!#REF!</definedName>
    <definedName name="BOBE1E84D5B9C5417A8789BE737014B49E" hidden="1">#REF!</definedName>
    <definedName name="BOBE28AD756F8047E991ADD1FE0DF923CC" hidden="1">#REF!</definedName>
    <definedName name="BOBE323E947CC6465C82EEA828AFC1B664" hidden="1">'GrainFutures&amp;Options'!$B$6</definedName>
    <definedName name="BOBE4828B6648643A2B7C95D7629DF720E" hidden="1">#REF!</definedName>
    <definedName name="BOBE75C6BCD1AF4D3C84AB4CA89CFB7570" hidden="1">#REF!</definedName>
    <definedName name="BOBE83DE544B674609874A50A620A63ECA" hidden="1">#REF!</definedName>
    <definedName name="BOBED01467884B4B9AA8681EEB7CAA82AF" hidden="1">#REF!</definedName>
    <definedName name="BOBED236DE75354688A8BC02175EB9A1AE" hidden="1">'GrainFutures&amp;Options'!#REF!</definedName>
    <definedName name="BOBEDE7999BC1F4BA89937B4CAEAEE50E7" hidden="1">'GrainFutures&amp;Options'!#REF!</definedName>
    <definedName name="BOBF1EFFDC6EE94173AAEFD1B76E2A83B0" hidden="1">'GrainFutures&amp;Options'!#REF!</definedName>
    <definedName name="BOBFA62BEF2B0F42C3A7448F261D9950C7" hidden="1">'GrainFutures&amp;Options'!$H$7</definedName>
    <definedName name="BOBFED80E52BFD4DFE892B168E033428BC" hidden="1">'GrainFutures&amp;Options'!#REF!</definedName>
    <definedName name="BOBFFD6D5944544DEEB8DBF33B83B6C17B" hidden="1">#REF!</definedName>
    <definedName name="BOC00E32F67ECF42A2A0869DA0900D6FEF" hidden="1">#REF!</definedName>
    <definedName name="BOC02DA938BB944B6F8F945B155B269914" hidden="1">'GrainFutures&amp;Options'!$H$6</definedName>
    <definedName name="BOC0460CBF58464562865D3F24FFD828DE" hidden="1">'GrainFutures&amp;Options'!#REF!</definedName>
    <definedName name="BOC0722334BE5A413EB62E7EF80EF557C4" hidden="1">'GrainFutures&amp;Options'!#REF!</definedName>
    <definedName name="BOC0784FBA2AB64F13855AFBA1F8D6B2A4" hidden="1">'GrainFutures&amp;Options'!$B$3</definedName>
    <definedName name="BOC07D41E7E488439E81FB760612804196" hidden="1">'GrainFutures&amp;Options'!$B$6</definedName>
    <definedName name="BOC0967E492626481D978880F1C68DB87B" hidden="1">#REF!</definedName>
    <definedName name="BOC1140AD785E6448B81F2DB8B0A9360F7" hidden="1">'GrainFutures&amp;Options'!#REF!</definedName>
    <definedName name="BOC156F810D35D4D9EA974035E63B94295" hidden="1">#REF!</definedName>
    <definedName name="BOC1949FF2A761419D8DA73418E252E0A8" hidden="1">#REF!</definedName>
    <definedName name="BOC1AEE7FDAA0C4CCDBD0EFC637B02983B" hidden="1">#REF!</definedName>
    <definedName name="BOC1B677F7AEC6408C9D046C87442769F4" hidden="1">'GrainFutures&amp;Options'!#REF!</definedName>
    <definedName name="BOC2205C16AA9B4228B975AADB8002BD5A" hidden="1">'GrainFutures&amp;Options'!#REF!</definedName>
    <definedName name="BOC24D9F1FD8D44889961DE306D9B46231" hidden="1">#REF!</definedName>
    <definedName name="BOC26238D9674443BC87BC9DB0BA515427" hidden="1">#REF!</definedName>
    <definedName name="BOC27372C0B64D43E4AC84E8EC9810F8F4" hidden="1">#REF!</definedName>
    <definedName name="BOC28DFA014B2C4FE9ABA6F4C422DE92ED" hidden="1">#REF!</definedName>
    <definedName name="BOC2F735CF15964FC5BB4FB8687C9FDCD1" hidden="1">'GrainFutures&amp;Options'!#REF!</definedName>
    <definedName name="BOC306BD352F3A4C3FBECEE51FCE72821D" hidden="1">'GrainFutures&amp;Options'!$H$1</definedName>
    <definedName name="BOC30B235A95B747A79DA251BAA203E553" hidden="1">#REF!</definedName>
    <definedName name="BOC33921F4AD1C4C39AFFC670DE49D9A11" hidden="1">'GrainFutures&amp;Options'!$H$4</definedName>
    <definedName name="BOC339615EB5B84F3FBF7F61044170FE2F" hidden="1">#REF!</definedName>
    <definedName name="BOC3523700B54F48989DFD9A28CCD9BCCC" hidden="1">'GrainFutures&amp;Options'!$H$9</definedName>
    <definedName name="BOC389F3ADE9A34F2596890904BEC92220" hidden="1">#REF!</definedName>
    <definedName name="BOC3C294CFA5984BE7B50418D73FF65CF0" hidden="1">'GrainFutures&amp;Options'!#REF!</definedName>
    <definedName name="BOC3E57A05E62940A6BDB7784D81B37862" hidden="1">'GrainFutures&amp;Options'!#REF!</definedName>
    <definedName name="BOC3E84C6CE8454440A7F8DB4FD6ABFFCD" hidden="1">#REF!</definedName>
    <definedName name="BOC3F7C265224F48709A26DC9724453FD4" hidden="1">'GrainFutures&amp;Options'!#REF!</definedName>
    <definedName name="BOC42110D7827B453AAEB1ECC794A84FAD" hidden="1">#REF!</definedName>
    <definedName name="BOC4370D172A4A4736BD8CFE2515F4E88E" hidden="1">'GrainFutures&amp;Options'!#REF!</definedName>
    <definedName name="BOC490432E9BBB4450AA3FB7095A4965CB" hidden="1">'GrainFutures&amp;Options'!#REF!</definedName>
    <definedName name="BOC4C000DD5C164A3AB00D31FA60175925" hidden="1">#REF!</definedName>
    <definedName name="BOC4F3C267788743049618BE02201726CE" hidden="1">#REF!</definedName>
    <definedName name="BOC52D72FE7C584C71A9090AF01FC738CB" hidden="1">'GrainFutures&amp;Options'!$H$7</definedName>
    <definedName name="BOC5460BF3449647D39A163D79C43ECE02" hidden="1">#REF!</definedName>
    <definedName name="BOC579995AC1C34E51BB1E90C7C839D2B7" hidden="1">#REF!</definedName>
    <definedName name="BOC599758FF1D44C5CBD574D619DDDDCB9" hidden="1">'GrainFutures&amp;Options'!#REF!</definedName>
    <definedName name="BOC5B8EED3DEF146CD9E9D36B0742CAD38" hidden="1">'GrainFutures&amp;Options'!$H$7</definedName>
    <definedName name="BOC5B9216D649B434685EE1142A0F3FF22" hidden="1">#REF!</definedName>
    <definedName name="BOC5DAEB5CD9694B6BBC1C9C8E4A18BDCE" hidden="1">'GrainFutures&amp;Options'!#REF!</definedName>
    <definedName name="BOC5EA3E6448C64D5EA87B78D363D6A311" hidden="1">'GrainFutures&amp;Options'!#REF!</definedName>
    <definedName name="BOC602E016230041138076EC0C3F33B542" hidden="1">#REF!</definedName>
    <definedName name="BOC6221E7BA24F4665A03C55874905979D" hidden="1">'GrainFutures&amp;Options'!#REF!</definedName>
    <definedName name="BOC62A5411DEE34A5B9C9124F4CD86A5F3" hidden="1">'GrainFutures&amp;Options'!#REF!</definedName>
    <definedName name="BOC63321256114406D87C277A0B77FA0AF" hidden="1">'GrainFutures&amp;Options'!#REF!</definedName>
    <definedName name="BOC63D9B8328AF46ADB8BB8A2E7F52B18D" hidden="1">MarginAccounting!$I$2</definedName>
    <definedName name="BOC69795E6E82641E48893C24ACEA585B0" hidden="1">'GrainFutures&amp;Options'!#REF!</definedName>
    <definedName name="BOC6A388B064B747CBA599A17BC63583C0" hidden="1">'GrainFutures&amp;Options'!$M$14:$P$21</definedName>
    <definedName name="BOC6BE64E98492411D9B5D33FEF875D3BC" hidden="1">'GrainFutures&amp;Options'!$H$3</definedName>
    <definedName name="BOC6C01B81A2934A46894BAE2A0F61C10D" hidden="1">#REF!</definedName>
    <definedName name="BOC6D05ECB8E2049F4B4D99FD4528EFB76" hidden="1">#REF!</definedName>
    <definedName name="BOC6F5DE7B4D454535B5BEE136C167AACA" hidden="1">'GrainFutures&amp;Options'!$F$70</definedName>
    <definedName name="BOC7211791B6D640D9B0D6BF1542A40817" hidden="1">'GrainFutures&amp;Options'!#REF!</definedName>
    <definedName name="BOC72AC930B7C54A339D6FAB267465E09F" hidden="1">'GrainFutures&amp;Options'!#REF!</definedName>
    <definedName name="BOC72BB06288CC4317B2CEBDF2CC94EE8A" hidden="1">MarginAccounting!$Q$4</definedName>
    <definedName name="BOC744A27A26EA483782ACB5099176CD35" hidden="1">MarginAccounting!$Q$6</definedName>
    <definedName name="BOC75D92D6E178420BBA5B698970EA6CD6" hidden="1">'GrainFutures&amp;Options'!$F$70</definedName>
    <definedName name="BOC7743E0013BE4DA787C29DCAC6D4FDD3" hidden="1">#REF!</definedName>
    <definedName name="BOC7A98C7D894F4F70B303454C3290C4F7" hidden="1">#REF!</definedName>
    <definedName name="BOC7DF09E9748D4746B80BF22A552E5FD6" hidden="1">'GrainFutures&amp;Options'!#REF!</definedName>
    <definedName name="BOC82A9C0FD03943C38E9C8346BCD0D2A0" hidden="1">#REF!</definedName>
    <definedName name="BOC852A3108A5A4D09AE1E737473877833" hidden="1">'GrainFutures&amp;Options'!#REF!</definedName>
    <definedName name="BOC853E6CBAB53424D92D2E5D55DDC0E9F" hidden="1">'GrainFutures&amp;Options'!$H$4</definedName>
    <definedName name="BOC8739169FB5848A19AD709E133A0F322" hidden="1">#REF!</definedName>
    <definedName name="BOC8CDE23DE0B2460D9CA700A59F76D53C" hidden="1">#REF!</definedName>
    <definedName name="BOC8DF49BD5BFF4FE5841CCEF868A08E5C" hidden="1">'GrainFutures&amp;Options'!#REF!</definedName>
    <definedName name="BOC8FB2CC895DC4C0B905C54AAED7C57D9" hidden="1">'GrainFutures&amp;Options'!#REF!</definedName>
    <definedName name="BOC8FCD6D3EF2C4376AC03F3DEBF632F27" hidden="1">'GrainFutures&amp;Options'!$F$88:$AM$88</definedName>
    <definedName name="BOC9007EB48443460A92975736CC548787" hidden="1">'GrainFutures&amp;Options'!#REF!</definedName>
    <definedName name="BOC916B90C59A54FB8A267F249F5E92EE1" hidden="1">#REF!</definedName>
    <definedName name="BOC92CE72C87E34D90B92363647F8FE0E6" hidden="1">#REF!</definedName>
    <definedName name="BOC9369225999649E7939DBAA740716579" hidden="1">'GrainFutures&amp;Options'!#REF!</definedName>
    <definedName name="BOC93CE8D571484DB1BA9AE2AC98B38581" hidden="1">#REF!</definedName>
    <definedName name="BOC9419F91C445415191382B5582CC8FD4" hidden="1">'GrainFutures&amp;Options'!#REF!</definedName>
    <definedName name="BOCA1F8B7795094DB0ADA0A23A4EB72196" hidden="1">#REF!</definedName>
    <definedName name="BOCA2E1445A07A44D5889C913CE5167BBA" hidden="1">'GrainFutures&amp;Options'!#REF!</definedName>
    <definedName name="BOCA4D5C86A7BB4A128C99F180A02A4CD9" hidden="1">#REF!</definedName>
    <definedName name="BOCA7483B50A604405A05F528B495A7491" hidden="1">#REF!</definedName>
    <definedName name="BOCA8D6F1BEC064F8782A3A5306B777558" hidden="1">'GrainFutures&amp;Options'!#REF!</definedName>
    <definedName name="BOCB00DE616E474554A7F67A2D45A63FD9" hidden="1">#REF!</definedName>
    <definedName name="BOCB53BCFDAB354BB89D5C281663212ED2" hidden="1">'GrainFutures&amp;Options'!#REF!</definedName>
    <definedName name="BOCB647AEA42834AB883B463DB1C14ED9A" hidden="1">#REF!</definedName>
    <definedName name="BOCBB1247DB71F4532B773DD4A9FE3A9F8" hidden="1">#REF!</definedName>
    <definedName name="BOCC7D035C0C774E768D5022BB7400389D" hidden="1">'GrainFutures&amp;Options'!#REF!</definedName>
    <definedName name="BOCCC3FA945F29489EA202AB7A8A4C6353" hidden="1">'GrainFutures&amp;Options'!$H$4</definedName>
    <definedName name="BOCCD3BE9F41FB471B9FA0C943B5B85F1C" hidden="1">#REF!</definedName>
    <definedName name="BOCCF745A30A184612B9443A0B882DA30A" hidden="1">#REF!</definedName>
    <definedName name="BOCD164B29A0DB4265AF7B5E311B96E218" hidden="1">#REF!</definedName>
    <definedName name="BOCD16FF2EAE914864A2BE4CF1D5B4E2D7" hidden="1">#REF!</definedName>
    <definedName name="BOCD82CC43529D431FA8EB8A589923F8B6" hidden="1">'GrainFutures&amp;Options'!#REF!</definedName>
    <definedName name="BOCD84A5E180354E1BB2E788D80156A264" hidden="1">#REF!</definedName>
    <definedName name="BOCDC24D34EFF24BCCB26DC2B999FAD380" hidden="1">'GrainFutures&amp;Options'!#REF!</definedName>
    <definedName name="BOCDC773244AAC477BBF3CA9CE5C7B15F3" hidden="1">#REF!</definedName>
    <definedName name="BOCDCD1F31C2514ACA859F859E99084F08" hidden="1">'GrainFutures&amp;Options'!$H$5</definedName>
    <definedName name="BOCDDC1767511D4A53B3824922043FE5D0" hidden="1">'GrainFutures&amp;Options'!#REF!</definedName>
    <definedName name="BOCDE97E5FD7404CC38040A6E29D02D573" hidden="1">#REF!</definedName>
    <definedName name="BOCDF7EA3446714350AE7B227E56442A3A" hidden="1">#REF!</definedName>
    <definedName name="BOCE1D8F29614E4EC8B37A6A9E888D44E7" hidden="1">'GrainFutures&amp;Options'!$B$6</definedName>
    <definedName name="BOCE242164A23542099215B6631558564B" hidden="1">'GrainFutures&amp;Options'!#REF!</definedName>
    <definedName name="BOCE49FE69B54F4B6999608CDCB609B8B0" hidden="1">#REF!</definedName>
    <definedName name="BOCEDC84ECDF57475F9B4C315324425325" hidden="1">'GrainFutures&amp;Options'!#REF!</definedName>
    <definedName name="BOCEE9DFC8F7304220BC41EDF3F3DA1521" hidden="1">'GrainFutures&amp;Options'!#REF!</definedName>
    <definedName name="BOCEF0CDEB6B5D479EB68D1D5D50CC74D4" hidden="1">'GrainFutures&amp;Options'!$H$7</definedName>
    <definedName name="BOCF0D8A1F00DE4C6A90E783FAF1F87999" hidden="1">'GrainFutures&amp;Options'!#REF!</definedName>
    <definedName name="BOCF720CEC23634B47B3D71D11E7458601" hidden="1">#REF!</definedName>
    <definedName name="BOCFC35B9D900840A88FAEECD8C8DAA4BE" hidden="1">#REF!</definedName>
    <definedName name="BOD03142938E1B44809A991006FA6B44BA" hidden="1">'GrainFutures&amp;Options'!$H$3</definedName>
    <definedName name="BOD038CC0DA3774B719A44BB483AD6928B" hidden="1">'GrainFutures&amp;Options'!#REF!</definedName>
    <definedName name="BOD03D492A32444D5DBC3E1D1FAA853E58" hidden="1">'GrainFutures&amp;Options'!#REF!</definedName>
    <definedName name="BOD03E038D504E4AC69CF6CA33D07E0470" hidden="1">'GrainFutures&amp;Options'!$H$6</definedName>
    <definedName name="BOD041541D7B624B9580E8CA21CBD9F776" hidden="1">'GrainFutures&amp;Options'!$H$3</definedName>
    <definedName name="BOD0424421194E40B59D10BEE9133C0A6A" hidden="1">#REF!</definedName>
    <definedName name="BOD0DF080EC03A4C7887926CD8E52DDFDD" hidden="1">#REF!</definedName>
    <definedName name="BOD11388B3EA164A62AE0757B56BC54836" hidden="1">#REF!</definedName>
    <definedName name="BOD12D5A9BBD724D7F9A53319A067F227A" hidden="1">'GrainFutures&amp;Options'!#REF!</definedName>
    <definedName name="BOD12F7CBE41BD4A1A92C2C8377D941BF6" hidden="1">#REF!</definedName>
    <definedName name="BOD13E381C1FDA449182946F13DC57FCDF" hidden="1">#REF!</definedName>
    <definedName name="BOD1C66E55922847E4B5A556FDA8B80432" hidden="1">'GrainFutures&amp;Options'!#REF!</definedName>
    <definedName name="BOD1D9E34932DA422BB289BC44CEB0131E" hidden="1">#REF!</definedName>
    <definedName name="BOD202783AC66941D4998E07EF8DDF4743" hidden="1">#REF!</definedName>
    <definedName name="BOD22DFCD2C4684C5B80AE17D0AEDADF2F" hidden="1">#REF!</definedName>
    <definedName name="BOD2D60E4B7D8E4672ABC27B1C9C8DF364" hidden="1">'GrainFutures&amp;Options'!$H$3</definedName>
    <definedName name="BOD2FCD218EC09453C8EC049BE6692D8E3" hidden="1">'GrainFutures&amp;Options'!$H$5</definedName>
    <definedName name="BOD35E967A422F4C24B4291203F59C0076" hidden="1">#REF!</definedName>
    <definedName name="BOD41A518393F14777933E7358B51EE6D9" hidden="1">#REF!</definedName>
    <definedName name="BOD428EB8C77034473A2560F021C8F8A29" hidden="1">'GrainFutures&amp;Options'!#REF!</definedName>
    <definedName name="BOD42B91C4983E4AD8832BF960C6EC4B19" hidden="1">'GrainFutures&amp;Options'!#REF!</definedName>
    <definedName name="BOD4303C364ED24093A5258ED74257E1F6" hidden="1">#REF!</definedName>
    <definedName name="BOD43F945C2A874C28B00BA784A9A00D59" hidden="1">#REF!</definedName>
    <definedName name="BOD4972B35028F47A2815E609FA01A0B3F" hidden="1">'GrainFutures&amp;Options'!$B$3</definedName>
    <definedName name="BOD49A3C9090DF4EA590C1481C22D817DA" hidden="1">'GrainFutures&amp;Options'!#REF!</definedName>
    <definedName name="BOD4D1CF4E72F847EE92057D771779DA62" hidden="1">'GrainFutures&amp;Options'!#REF!</definedName>
    <definedName name="BOD4D59E517ED64E429CC1703EF0119623" hidden="1">'GrainFutures&amp;Options'!$H$3</definedName>
    <definedName name="BOD4E1DAD040814D289482A8C7FFDC49A2" hidden="1">'GrainFutures&amp;Options'!#REF!</definedName>
    <definedName name="BOD4E91B0C5C4F481A8812B4962DEC86AC" hidden="1">#REF!</definedName>
    <definedName name="BOD4F1E11841894C1891E4DF08BCC572EF" hidden="1">'GrainFutures&amp;Options'!$M$23:$P$33</definedName>
    <definedName name="BOD517A64964484B1D837BB97F9D125179" hidden="1">'GrainFutures&amp;Options'!#REF!</definedName>
    <definedName name="BOD53B1BC2BFD544E1B3B31DB94B30DEF5" hidden="1">'GrainFutures&amp;Options'!#REF!</definedName>
    <definedName name="BOD5494006322C42099C5DE506E4F0BDD2" hidden="1">#REF!</definedName>
    <definedName name="BOD59DF263BC4349A29EFABBD689169645" hidden="1">#REF!</definedName>
    <definedName name="BOD5AE80EA98D6469C8BC3E46A4F258E3D" hidden="1">#REF!</definedName>
    <definedName name="BOD5E5A0A261284937B7CB6F070F92D9AC" hidden="1">'GrainFutures&amp;Options'!$H$9</definedName>
    <definedName name="BOD63C71C9CCAA46A0A73456B6D647A056" hidden="1">#REF!</definedName>
    <definedName name="BOD658E1739F004C72BEE05AFA68D4723F" hidden="1">'GrainFutures&amp;Options'!#REF!</definedName>
    <definedName name="BOD66B0D7968134C7F9DB64A2876AFC7C3" hidden="1">#REF!</definedName>
    <definedName name="BOD66F870A03DB4454A0514ED507A74B64" hidden="1">'GrainFutures&amp;Options'!$H$4</definedName>
    <definedName name="BOD6D2D0605B8649C485F45FB1C69246B8" hidden="1">#REF!</definedName>
    <definedName name="BOD78CD8F664CA48879B010EA648B8265E" hidden="1">#REF!</definedName>
    <definedName name="BOD79A88F302C845B6A8C6A54A338A8EFB" hidden="1">'GrainFutures&amp;Options'!$H$7</definedName>
    <definedName name="BOD7D86C106788435EB42B371FFFDD9443" hidden="1">#REF!</definedName>
    <definedName name="BOD85D1851CC834F01904455F6FCC154E7" hidden="1">'GrainFutures&amp;Options'!#REF!</definedName>
    <definedName name="BOD87D32DA686A4AFDAF92EE5D80A9A3CB" hidden="1">#REF!</definedName>
    <definedName name="BOD89B63A54FDC4E3CA33FEB96E0828808" hidden="1">#REF!</definedName>
    <definedName name="BOD8DD1ED3179B42C2941DD06D8497B81F" hidden="1">'GrainFutures&amp;Options'!$H$3</definedName>
    <definedName name="BOD9051185264E4CCF9F81353770D5BCE1" hidden="1">#REF!</definedName>
    <definedName name="BOD928C91224A740CD9E61F46334FB5F0E" hidden="1">#REF!</definedName>
    <definedName name="BOD958DDB795564938B0F2727061436917" hidden="1">#REF!</definedName>
    <definedName name="BOD980B7879CDE42708D8E3F0ACBA4DA68" hidden="1">#REF!</definedName>
    <definedName name="BOD98AB80B7A054AE2817970B2733B1030" hidden="1">#REF!</definedName>
    <definedName name="BOD9C664ED7D644665961D4A059DBA9B32" hidden="1">#REF!</definedName>
    <definedName name="BODA17096AF5AC4B1E89E89AC71160659C" hidden="1">#REF!</definedName>
    <definedName name="BODA6218F3B1FB4E5CA66658D41E4C5212" hidden="1">'GrainFutures&amp;Options'!#REF!</definedName>
    <definedName name="BODA7A1D59677C47938FEA8B94A9D46E15" hidden="1">#REF!</definedName>
    <definedName name="BODA8883124C4F410191E171485DC16AA2" hidden="1">#REF!</definedName>
    <definedName name="BODA9595A952D14B4A8C017D7D52526B69" hidden="1">#REF!</definedName>
    <definedName name="BODAF89719B956409FBBE802B7FFABA435" hidden="1">#REF!</definedName>
    <definedName name="BODB581B8D813C4EE9914D552E43AA556B" hidden="1">#REF!</definedName>
    <definedName name="BODB72ED2E3C7B41E39DF1DA59F87622A0" hidden="1">#REF!</definedName>
    <definedName name="BODB77CB8DC59B4F7E8B2FBE66DEDD40EA" hidden="1">'GrainFutures&amp;Options'!#REF!</definedName>
    <definedName name="BODB853129D8C5419E9BE74A6C205AED22" hidden="1">#REF!</definedName>
    <definedName name="BODBD3A0C022CF479E8755426BB5B8839F" hidden="1">'GrainFutures&amp;Options'!#REF!</definedName>
    <definedName name="BODBEF35564E3448EDA28386072FC18D68" hidden="1">'GrainFutures&amp;Options'!#REF!</definedName>
    <definedName name="BODBF7C320DD4940FCA19908A38F6DC28A" hidden="1">#REF!</definedName>
    <definedName name="BODC16EB76A214432FB36E25015E2CE2AF" hidden="1">'GrainFutures&amp;Options'!$B$15:$F$21</definedName>
    <definedName name="BODC26189DF04F4E8B8DBE9E11167880D9" hidden="1">'GrainFutures&amp;Options'!#REF!</definedName>
    <definedName name="BODC6556633C494BF6A8BB2DCDA882396C" hidden="1">'GrainFutures&amp;Options'!#REF!</definedName>
    <definedName name="BODC6A78B2E0B342F3B84F8878AE2339E7" hidden="1">'GrainFutures&amp;Options'!#REF!</definedName>
    <definedName name="BODC7DFA5930324E84A4709B8449CB3E04" hidden="1">'GrainFutures&amp;Options'!#REF!</definedName>
    <definedName name="BODC87A8F8DD0F4DD4B7D0BE4E5895731D" hidden="1">#REF!</definedName>
    <definedName name="BODC93E8AED3EC4220BA0917659FC78943" hidden="1">'GrainFutures&amp;Options'!$B$9:$F$9</definedName>
    <definedName name="BODCB68014DB5940CFBC5F88B649E9C606" hidden="1">#REF!</definedName>
    <definedName name="BODCC9EBA610494E59BAD4322342DB9D89" hidden="1">'GrainFutures&amp;Options'!$H$9</definedName>
    <definedName name="BODD050013A08D4A8C8BAB06054834FD64" hidden="1">#REF!</definedName>
    <definedName name="BODD13771A25B242888C6041D3C7F3DFC0" hidden="1">#REF!</definedName>
    <definedName name="BODD252B006FA54B8399EE379F069557E7" hidden="1">'GrainFutures&amp;Options'!$H$6</definedName>
    <definedName name="BODD253F4E530F4F96B03E5FA0F41E06F1" hidden="1">#REF!</definedName>
    <definedName name="BODD3131D517DA420F83AF64AA3385CE72" hidden="1">#REF!</definedName>
    <definedName name="BODD3D61073B36458AB5874AE1F168C316" hidden="1">'GrainFutures&amp;Options'!$H$5</definedName>
    <definedName name="BODD4B71D1F3EB49D696D72CCF3C52719A" hidden="1">#REF!</definedName>
    <definedName name="BODD52172F384C4DE8BFE9A8E7AA3D2CE6" hidden="1">'GrainFutures&amp;Options'!$H$4</definedName>
    <definedName name="BODD6C1DC542DE48BF901A27D93055E466" hidden="1">'GrainFutures&amp;Options'!#REF!</definedName>
    <definedName name="BODD8FAD5B20D3402BBC55B381FBCB42F5" hidden="1">#REF!</definedName>
    <definedName name="BODD9EBCC56345430699477EFABD1330A5" hidden="1">#REF!</definedName>
    <definedName name="BODDDA59E1782C493BB4528121840C5F68" hidden="1">#REF!</definedName>
    <definedName name="BODDE18C966F224C35A3C7C86F9D2116E0" hidden="1">#REF!</definedName>
    <definedName name="BODE3D27AAC3B24B9D805DEFE3E40B44E4" hidden="1">#REF!</definedName>
    <definedName name="BODE43F4BAC4A24BB5B8A404B51AF1EEA9" hidden="1">'GrainFutures&amp;Options'!#REF!</definedName>
    <definedName name="BODF35A7B09882471FAADFA113C9565E8F" hidden="1">'GrainFutures&amp;Options'!#REF!</definedName>
    <definedName name="BODF6C175294C9444AA9FC80158A4244BF" hidden="1">#REF!</definedName>
    <definedName name="BODF735530652449FEADC932BE7FE0E9E3" hidden="1">#REF!</definedName>
    <definedName name="BODFD358D82A7949BD8FF40F2EF67A870B" hidden="1">'GrainFutures&amp;Options'!$H$2</definedName>
    <definedName name="BODFFDB7F4470141EF85293DF5145D9D0B" hidden="1">'GrainFutures&amp;Options'!$H$4</definedName>
    <definedName name="BOE0040542173B48ABA90CEDBCE8D1F83B" hidden="1">'GrainFutures&amp;Options'!$F$87:$AM$87</definedName>
    <definedName name="BOE027620F3B154B65936DF42211E9AEC7" hidden="1">#REF!</definedName>
    <definedName name="BOE027964ED9D14F999B86A6AA600337AC" hidden="1">#REF!</definedName>
    <definedName name="BOE0BD1D74B7F54442A3A37A8FAC729D04" hidden="1">'GrainFutures&amp;Options'!$H$7</definedName>
    <definedName name="BOE0C1138AAB7E48B685A2AA6D77C9B122" hidden="1">#REF!</definedName>
    <definedName name="BOE0FC9AB66043400ABC220B9C428F214B" hidden="1">#REF!</definedName>
    <definedName name="BOE1186E33E524436E91C1CF19DCDAAC13" hidden="1">#REF!</definedName>
    <definedName name="BOE16D9F16E14A4525B9BD781119599395" hidden="1">'GrainFutures&amp;Options'!#REF!</definedName>
    <definedName name="BOE1AA0141B720468C9D12B172BCE7442D" hidden="1">'GrainFutures&amp;Options'!#REF!</definedName>
    <definedName name="BOE210C9610A4841EB81ED743939CF85B8" hidden="1">#REF!</definedName>
    <definedName name="BOE216586C067C4F00BA81BBC9C6FE697A" hidden="1">'GrainFutures&amp;Options'!$H$6</definedName>
    <definedName name="BOE23C5D8DAB834316959B2074D843CEA4" hidden="1">#REF!</definedName>
    <definedName name="BOE25CFD804A01453F9FD31A20242FA775" hidden="1">#REF!</definedName>
    <definedName name="BOE26579A6727A49429161671CB8220D8F" hidden="1">#REF!</definedName>
    <definedName name="BOE287C8D094224508B59A23F494D8C799" hidden="1">'GrainFutures&amp;Options'!#REF!</definedName>
    <definedName name="BOE29F182E3C7847519B3771A72BADD21A" hidden="1">#REF!</definedName>
    <definedName name="BOE2B02370FB53435DBDFC4802B530D074" hidden="1">'GrainFutures&amp;Options'!#REF!</definedName>
    <definedName name="BOE2E3D0A072B9485882B61EDA8034BBCF" hidden="1">#REF!</definedName>
    <definedName name="BOE30C85B46CF2473EA73637032FDE0A7B" hidden="1">#REF!</definedName>
    <definedName name="BOE316761C334D4307A7224841848DE60E" hidden="1">'GrainFutures&amp;Options'!$B$5</definedName>
    <definedName name="BOE3562957A1B14C9CA5F1ACEA65350E58" hidden="1">'GrainFutures&amp;Options'!#REF!</definedName>
    <definedName name="BOE37897A3EFC04FFD985D8BB9804A2B73" hidden="1">#REF!</definedName>
    <definedName name="BOE379CD63AC5B41BE92B853A7797985EC" hidden="1">'GrainFutures&amp;Options'!$B$6</definedName>
    <definedName name="BOE3B30A952F3D429CA222A736A8E37BC3" hidden="1">#REF!</definedName>
    <definedName name="BOE3C6D38E02414393921FD165845E51F5" hidden="1">'GrainFutures&amp;Options'!#REF!</definedName>
    <definedName name="BOE3CA8BB0C3C04ABA93804FE00B14D60B" hidden="1">'GrainFutures&amp;Options'!#REF!</definedName>
    <definedName name="BOE40008B086D64664B4640EA089D5F6A2" hidden="1">#REF!</definedName>
    <definedName name="BOE411224C52E349B0934193FDD6EDD736" hidden="1">#REF!</definedName>
    <definedName name="BOE445EDDC0A404689B06018442066F9BA" hidden="1">#REF!</definedName>
    <definedName name="BOE458D250552E4B1D960F1C22BA450DF2" hidden="1">#REF!</definedName>
    <definedName name="BOE4696CB5F9944910AD21D86199583C24" hidden="1">'GrainFutures&amp;Options'!#REF!</definedName>
    <definedName name="BOE4DA12F9755E4B06A1EE91B5518D1301" hidden="1">'GrainFutures&amp;Options'!#REF!</definedName>
    <definedName name="BOE4DA636CCF8C4E7597A07D4CAEC2D24A" hidden="1">'GrainFutures&amp;Options'!#REF!</definedName>
    <definedName name="BOE4ED02501C9E4E4EA1869C986510FBA2" hidden="1">#REF!</definedName>
    <definedName name="BOE4F8EC5488FA497583E535E83D372ADB" hidden="1">#REF!</definedName>
    <definedName name="BOE5113AB3E1AD4302878DBFE044B8F13C" hidden="1">#REF!</definedName>
    <definedName name="BOE559F1E86FE34174BF4C0ADAEAF05124" hidden="1">'GrainFutures&amp;Options'!#REF!</definedName>
    <definedName name="BOE56AC164E52F4C68980C65A95B38DA69" hidden="1">'GrainFutures&amp;Options'!#REF!</definedName>
    <definedName name="BOE59DF9797C124470B9E808439FEEF56D" hidden="1">#REF!</definedName>
    <definedName name="BOE5AE72E632F343EF972701A6D5A93DD6" hidden="1">#REF!</definedName>
    <definedName name="BOE5F045F4B39D4F76A6D6459B070FDC93" hidden="1">'GrainFutures&amp;Options'!#REF!</definedName>
    <definedName name="BOE5FE9937B3D042B798A64438423B651B" hidden="1">'GrainFutures&amp;Options'!#REF!</definedName>
    <definedName name="BOE638728CCE4845468C367D1150F6E4B8" hidden="1">#REF!</definedName>
    <definedName name="BOE6513509F2D54574B9E951AE4DC86C03" hidden="1">#REF!</definedName>
    <definedName name="BOE665615319C24381B4E6D18240660F01" hidden="1">#REF!</definedName>
    <definedName name="BOE666503076C84A45A23456205E9E64B4" hidden="1">'GrainFutures&amp;Options'!#REF!</definedName>
    <definedName name="BOE668088B75E74A7795849FA6EB38B948" hidden="1">'GrainFutures&amp;Options'!$H$6</definedName>
    <definedName name="BOE67E54A9FF1D470BAC2B08A39005A94E" hidden="1">'GrainFutures&amp;Options'!$H$3</definedName>
    <definedName name="BOE68F152C9BB04047A9FB14149A974DC2" hidden="1">#REF!</definedName>
    <definedName name="BOE6E72705BE9E47ED9C99462F7C65F196" hidden="1">'GrainFutures&amp;Options'!#REF!</definedName>
    <definedName name="BOE70C9B7F8AAC457390F09AD328D5B745" hidden="1">'GrainFutures&amp;Options'!$H$2</definedName>
    <definedName name="BOE73E1571310B48C79480FF662E0D999F" hidden="1">'GrainFutures&amp;Options'!#REF!</definedName>
    <definedName name="BOE7A7E1CFFDA8472EADF29DA042E46B23" hidden="1">#REF!</definedName>
    <definedName name="BOE7C6C7E934B648888ED2EC551C1AD789" hidden="1">#REF!</definedName>
    <definedName name="BOE7D62EF5267644859583652494F67414" hidden="1">#REF!</definedName>
    <definedName name="BOE819CA0EFD9B4D07AECF2550D2BBAFD9" hidden="1">'GrainFutures&amp;Options'!#REF!</definedName>
    <definedName name="BOE81BFC2EC3E046F4814B45869790E9C0" hidden="1">'GrainFutures&amp;Options'!#REF!</definedName>
    <definedName name="BOE83C0CD4403A4FF6A8907CC33B99599C" hidden="1">'GrainFutures&amp;Options'!#REF!</definedName>
    <definedName name="BOE853211060484AC79CD94B5DB9AFCDD8" hidden="1">'GrainFutures&amp;Options'!$H$4</definedName>
    <definedName name="BOE85D846D16A14CD390CBF4DCC752D9BC" hidden="1">#REF!</definedName>
    <definedName name="BOE8A90FFD4035436FB9F034919AA691E8" hidden="1">#REF!</definedName>
    <definedName name="BOE8B93E6E7EBC4766BA6F7935919C04EE" hidden="1">#REF!</definedName>
    <definedName name="BOE90062928B7A47B7963CABC5A200CFC5" hidden="1">MarginAccounting!$B$10:$B$30</definedName>
    <definedName name="BOE920F90DC1E7403DB45C2ABA6B290AE2" hidden="1">#REF!</definedName>
    <definedName name="BOE921BD390225433DBF3D2ECB5F1B03AF" hidden="1">'GrainFutures&amp;Options'!$H$6</definedName>
    <definedName name="BOE9292ED4F5C0464DBC6EE3F6779E990B" hidden="1">#REF!</definedName>
    <definedName name="BOE95FCDC41BE74531B3720556F44A1CF2" hidden="1">#REF!</definedName>
    <definedName name="BOE9611ED5286547E3AC93FB070C13BB33" hidden="1">'GrainFutures&amp;Options'!#REF!</definedName>
    <definedName name="BOE9615410DC1F428282F043ED7A1E96A8" hidden="1">'GrainFutures&amp;Options'!$H$5</definedName>
    <definedName name="BOE96B63E8DF7C434682CB9F85A3864C2F" hidden="1">'GrainFutures&amp;Options'!$H$9</definedName>
    <definedName name="BOE97A80C06EE346F885505C1EE544C313" hidden="1">'GrainFutures&amp;Options'!#REF!</definedName>
    <definedName name="BOE9B5D0D98DC241759A93064069169425" hidden="1">'GrainFutures&amp;Options'!#REF!</definedName>
    <definedName name="BOE9DC705E36EF432E91CF13AD8764F58B" hidden="1">'GrainFutures&amp;Options'!#REF!</definedName>
    <definedName name="BOE9EBEFE0CA73415BA06549587F4ACC45" hidden="1">#REF!</definedName>
    <definedName name="BOEA15473A7EB44DDC9739FCA93914AC35" hidden="1">#REF!</definedName>
    <definedName name="BOEA191C40327D442D96481AD948748CCE" hidden="1">'GrainFutures&amp;Options'!#REF!</definedName>
    <definedName name="BOEA67B84ADF834BE9AE07D84E4E5F2D90" hidden="1">#REF!</definedName>
    <definedName name="BOEA6B1141B9044419BCDDC535E908BF10" hidden="1">'GrainFutures&amp;Options'!$F$93:$AM$93</definedName>
    <definedName name="BOEA795B567CC84C59802A089B1F1E9C1A" hidden="1">#REF!</definedName>
    <definedName name="BOEA79BECC25C24054A8BE62E094B7F2FF" hidden="1">#REF!</definedName>
    <definedName name="BOEA94069C8A2F48ACA157F0D1AC2891F9" hidden="1">'GrainFutures&amp;Options'!#REF!</definedName>
    <definedName name="BOEAFD7582E8DA48F5A262BDA190A0BF95" hidden="1">#REF!</definedName>
    <definedName name="BOEB3E97DE07D14708971BB3A247EC226C" hidden="1">'GrainFutures&amp;Options'!$H$4</definedName>
    <definedName name="BOEB5FD885A0CA4000B766831A9A723476" hidden="1">'GrainFutures&amp;Options'!#REF!</definedName>
    <definedName name="BOEB6E4987A4B44F418CFBC91CA9250805" hidden="1">'GrainFutures&amp;Options'!#REF!</definedName>
    <definedName name="BOEBA26DA247C940D999FAD81334E85A7D" hidden="1">'GrainFutures&amp;Options'!#REF!</definedName>
    <definedName name="BOEBDC6FD9A41C457AB61BE301898EFB80" hidden="1">'GrainFutures&amp;Options'!#REF!</definedName>
    <definedName name="BOEBE6BB4DDD3749A2BBCD8B11998982BB" hidden="1">#REF!</definedName>
    <definedName name="BOEBE8B60F8FC7435A9F133DC8803446FB" hidden="1">'GrainFutures&amp;Options'!#REF!</definedName>
    <definedName name="BOEBF342C14F0C495C8EFF8D4A76E113AE" hidden="1">'GrainFutures&amp;Options'!#REF!</definedName>
    <definedName name="BOEC1DCB516DF54F93973035918A1C2804" hidden="1">'GrainFutures&amp;Options'!$H$7</definedName>
    <definedName name="BOEC40DFCE4AE34F25BDC7E708B7437D61" hidden="1">'GrainFutures&amp;Options'!#REF!</definedName>
    <definedName name="BOEC56556FD5F0461588D22A5B0E23486B" hidden="1">'GrainFutures&amp;Options'!#REF!</definedName>
    <definedName name="BOEC5DE82F366B4C54B051FCA3CC052105" hidden="1">#REF!</definedName>
    <definedName name="BOECAF1FE8478D45A2976CF36547B2BB51" hidden="1">#REF!</definedName>
    <definedName name="BOECB4790E562A4011BE6D9B2AACA08F43" hidden="1">#REF!</definedName>
    <definedName name="BOED3CB6CA37BB4FA199AABF20067D3045" hidden="1">'GrainFutures&amp;Options'!#REF!</definedName>
    <definedName name="BOED54EDA28D194837A44D01C768F365C8" hidden="1">'GrainFutures&amp;Options'!#REF!</definedName>
    <definedName name="BOEDAC8CCD068E41D39DC8CDCF57BB3E2E" hidden="1">'GrainFutures&amp;Options'!$H$9</definedName>
    <definedName name="BOEDADC21DD4044598AAA2B352B7CB7A17" hidden="1">'GrainFutures&amp;Options'!$H$9</definedName>
    <definedName name="BOEDBDD8E2CA3B4732A922D08E6BF6B1E5" hidden="1">'GrainFutures&amp;Options'!#REF!</definedName>
    <definedName name="BOEDDB8F2265A140A8A95B77D3F718F5E1" hidden="1">#REF!</definedName>
    <definedName name="BOEE0307B35E024D7B886CEA6338C99937" hidden="1">#REF!</definedName>
    <definedName name="BOEE33501B11F14CF0A75BBEB2B41CB91D" hidden="1">#REF!</definedName>
    <definedName name="BOEE37B426A1924464955A0A00E7F1D8DB" hidden="1">#REF!</definedName>
    <definedName name="BOEE3BF0BCC5864AB3A191161AACC5547A" hidden="1">MarginAccounting!$B$9:$S$30</definedName>
    <definedName name="BOEE64FEF24AE3417A9C72E926401B993B" hidden="1">'GrainFutures&amp;Options'!#REF!</definedName>
    <definedName name="BOEE84EE77D4744847B30A1106FBC17D3B" hidden="1">MarginAccounting!$I$3</definedName>
    <definedName name="BOEEACFE9E29A943FBBFA366FFD7475101" hidden="1">#REF!</definedName>
    <definedName name="BOEEDC2E31C07646A9A862F71BA39D58D7" hidden="1">#REF!</definedName>
    <definedName name="BOEEFD6DD8F4BE492EA054D2AD2E7F36FF" hidden="1">'GrainFutures&amp;Options'!#REF!</definedName>
    <definedName name="BOEF0A6ECA0795411EADCC09C44F8AB611" hidden="1">#REF!</definedName>
    <definedName name="BOEF281D1990C94D7B8DCABF891C3383C4" hidden="1">#REF!</definedName>
    <definedName name="BOEF362A1835CF4512A13681C2C15BEBDB" hidden="1">#REF!</definedName>
    <definedName name="BOEF3B9EE57F6D4D328460F66E544B77C4" hidden="1">#REF!</definedName>
    <definedName name="BOEF466B2D250449319A8B9EC6AB1B076E" hidden="1">'GrainFutures&amp;Options'!#REF!</definedName>
    <definedName name="BOEF5A587E4B654D98AEFA406B693D90C0" hidden="1">'GrainFutures&amp;Options'!$H$4</definedName>
    <definedName name="BOEF8BA30C010E4EDAA74F32BC2CE8B944" hidden="1">'GrainFutures&amp;Options'!#REF!</definedName>
    <definedName name="BOEF9A7266951E46C0AD3CF22024E889B0" hidden="1">#REF!</definedName>
    <definedName name="BOF028E40093554A50B8C7D1E08702281B" hidden="1">#REF!</definedName>
    <definedName name="BOF0429BB3968143AA9C28D1B2C074A72E" hidden="1">MarginAccounting!$B$10:$B$30</definedName>
    <definedName name="BOF0557389D1E44DF0A43762D3E2AC6400" hidden="1">#REF!</definedName>
    <definedName name="BOF0BBF9DA010E441AAAAB3AC6736A6403" hidden="1">'GrainFutures&amp;Options'!#REF!</definedName>
    <definedName name="BOF10FE0F105F74CEEA27A1FBE797ECBD8" hidden="1">'GrainFutures&amp;Options'!#REF!</definedName>
    <definedName name="BOF12C4A9543DC404888E1CD595BD6D7C6" hidden="1">'GrainFutures&amp;Options'!#REF!</definedName>
    <definedName name="BOF14711158CC547B28C984CD9926DB8DC" hidden="1">#REF!</definedName>
    <definedName name="BOF148ED2E3E854AF08CA23BF524720CCD" hidden="1">#REF!</definedName>
    <definedName name="BOF14AEEB0AC784E8D9A18C7C58B206094" hidden="1">#REF!</definedName>
    <definedName name="BOF14BF223F45D457EAF0E0FB527C0142A" hidden="1">#REF!</definedName>
    <definedName name="BOF15C472F9A244F1DAB53F03F0E602D87" hidden="1">#REF!</definedName>
    <definedName name="BOF1BF80CB73534994849251875CD64EE5" hidden="1">#REF!</definedName>
    <definedName name="BOF1CB35ABE64743E6BC987046FED22DAA" hidden="1">#REF!</definedName>
    <definedName name="BOF1CE4BA65C9B4C4A95062196A3597480" hidden="1">'GrainFutures&amp;Options'!$H$6</definedName>
    <definedName name="BOF1D0427B1AE24CBD9B853EA62306EEDB" hidden="1">#REF!</definedName>
    <definedName name="BOF20EB1A09B904FA199705B1CC8909B2F" hidden="1">#REF!</definedName>
    <definedName name="BOF2124F76DECF4251A38274BD2F496C8B" hidden="1">'GrainFutures&amp;Options'!#REF!</definedName>
    <definedName name="BOF214F629EF79486984EB8EC711F9FBC9" hidden="1">'GrainFutures&amp;Options'!#REF!</definedName>
    <definedName name="BOF246F637EC704EA083245B4EBC32C48B" hidden="1">'GrainFutures&amp;Options'!$H$3</definedName>
    <definedName name="BOF24B4283D1E746EE9675E2CDAE419E5B" hidden="1">#REF!</definedName>
    <definedName name="BOF24B8A085B4741D1B51480BF35D86E05" hidden="1">#REF!</definedName>
    <definedName name="BOF2A96286CB254179B3EFFA2B8CCBA929" hidden="1">#REF!</definedName>
    <definedName name="BOF2B44111BD4941BAB74A527564FC857A" hidden="1">#REF!</definedName>
    <definedName name="BOF308FC743C1E428BA48998B8809D4277" hidden="1">MarginAccounting!$K$2:$K$6</definedName>
    <definedName name="BOF30DA71894C2482587DEDC1E12AF937D" hidden="1">'GrainFutures&amp;Options'!$H$7</definedName>
    <definedName name="BOF32263E590EE49458CCB722C25061F6F" hidden="1">'GrainFutures&amp;Options'!#REF!</definedName>
    <definedName name="BOF326569CDBF04E08A6F601207E15BC6B" hidden="1">#REF!</definedName>
    <definedName name="BOF33343C0EE45421B9708A2EEA69F9CDE" hidden="1">'GrainFutures&amp;Options'!#REF!</definedName>
    <definedName name="BOF33B90010EC54BA3AAD6E696702D8FEA" hidden="1">'GrainFutures&amp;Options'!#REF!</definedName>
    <definedName name="BOF341862AD44C412A86C7A404554931C9" hidden="1">'GrainFutures&amp;Options'!#REF!</definedName>
    <definedName name="BOF346BB22AB744E289F5FE81F9CB102A7" hidden="1">'GrainFutures&amp;Options'!$H$84</definedName>
    <definedName name="BOF358B750C59A4F91BF74846B1509E02D" hidden="1">#REF!</definedName>
    <definedName name="BOF3733AE188604F9DAE984A85D886F33E" hidden="1">MarginAccounting!$Q$6</definedName>
    <definedName name="BOF39F9131F1BE472897419BD63611A985" hidden="1">'GrainFutures&amp;Options'!#REF!</definedName>
    <definedName name="BOF3E7F2AC4CEE44408470FE96F4C43A63" hidden="1">#REF!</definedName>
    <definedName name="BOF3FC0D262A8B48668EA54FAC0F1A2927" hidden="1">'GrainFutures&amp;Options'!#REF!</definedName>
    <definedName name="BOF44B6017F7CA41CB8D5235A8EF7E8676" hidden="1">#REF!</definedName>
    <definedName name="BOF4F3C1F1D25245069A024C5DF08F3765" hidden="1">#REF!</definedName>
    <definedName name="BOF51F0770D0D34B5287D4B1FF236D3127" hidden="1">'GrainFutures&amp;Options'!$H$84</definedName>
    <definedName name="BOF53273858CC14EBC89BC29FF00D94CDE" hidden="1">'GrainFutures&amp;Options'!#REF!</definedName>
    <definedName name="BOF543F5605CAF4D4FB6B92F3B80B058DB" hidden="1">'GrainFutures&amp;Options'!#REF!</definedName>
    <definedName name="BOF554021814B94A299CA7FCFB45C48D59" hidden="1">#REF!</definedName>
    <definedName name="BOF58AF256FF7A49D094AE0651A3474212" hidden="1">#REF!</definedName>
    <definedName name="BOF5B5CA00B0AD4909925DE436CA0BB823" hidden="1">#REF!</definedName>
    <definedName name="BOF5E5D541951740CCA94AE6F9F772F628" hidden="1">#REF!</definedName>
    <definedName name="BOF63EF181291A4A4C8F28774EB4863E81" hidden="1">#REF!</definedName>
    <definedName name="BOF731B1FDFF6B46EC95413A6100CCE1B3" hidden="1">'GrainFutures&amp;Options'!$H$4</definedName>
    <definedName name="BOF7568BA7D1E549EF8D21CDF927126012" hidden="1">#REF!</definedName>
    <definedName name="BOF77DE340734F48AB8A7920F45FB1DB62" hidden="1">#REF!</definedName>
    <definedName name="BOF784193AF8D14CCE8948386B1992440A" hidden="1">#REF!</definedName>
    <definedName name="BOF7888F572F2B4143A136138E7BC8D562" hidden="1">'GrainFutures&amp;Options'!$H$3</definedName>
    <definedName name="BOF7928BCAE7224CEEAE8F437266ECFA0C" hidden="1">#REF!</definedName>
    <definedName name="BOF7AC27640BC24994B1D33F943C442469" hidden="1">#REF!</definedName>
    <definedName name="BOF7F37B11A79442A0B0423B775F144A53" hidden="1">#REF!</definedName>
    <definedName name="BOF8236D1C028947C0BE46A34B1D9669DF" hidden="1">#REF!</definedName>
    <definedName name="BOF82FE622224B43BCB190B44D5EFAA543" hidden="1">'GrainFutures&amp;Options'!#REF!</definedName>
    <definedName name="BOF83617E28DD24A388737389081BBD7D7" hidden="1">'GrainFutures&amp;Options'!#REF!</definedName>
    <definedName name="BOF83C6CB0FBA64DB397F16E963D1BFB58" hidden="1">#REF!</definedName>
    <definedName name="BOF8C83D6E486C4841BC922BEAD27C45B2" hidden="1">'GrainFutures&amp;Options'!$H$5</definedName>
    <definedName name="BOF8C9975C61BC4AB88456167B7190C74F" hidden="1">#REF!</definedName>
    <definedName name="BOF8E61312707344D28B9D1277A9525532" hidden="1">'GrainFutures&amp;Options'!#REF!</definedName>
    <definedName name="BOF90381DCF57949AC816E1A75B1F7966A" hidden="1">#REF!</definedName>
    <definedName name="BOF91A8508AE0242D1B56F659EF229928F" hidden="1">'GrainFutures&amp;Options'!#REF!</definedName>
    <definedName name="BOF92976A165034FF1B5496ABB2B1A5BB1" hidden="1">#REF!</definedName>
    <definedName name="BOF9662838DDAF47549BC27552371C3C3C" hidden="1">#REF!</definedName>
    <definedName name="BOF97BDAD2ABF444128C6E4BB287FB905D" hidden="1">#REF!</definedName>
    <definedName name="BOF98115492DBA4CA29833DFA3FEB2C856" hidden="1">#REF!</definedName>
    <definedName name="BOF98E57EF42F64083BAC492001E1EFBCB" hidden="1">#REF!</definedName>
    <definedName name="BOF99DC593DE3D409DBC611C01FD4890FE" hidden="1">#REF!</definedName>
    <definedName name="BOF99F0EEFAB0A4C9681D52607B1BF22A8" hidden="1">'GrainFutures&amp;Options'!#REF!</definedName>
    <definedName name="BOF9B9626E25FC4702924809337A2BC0B0" hidden="1">'GrainFutures&amp;Options'!#REF!</definedName>
    <definedName name="BOF9C3FC18EF734100B40A090E88866594" hidden="1">'GrainFutures&amp;Options'!$F$74:$T$74</definedName>
    <definedName name="BOF9D7AD723128410F8ACF963E303FF078" hidden="1">#REF!</definedName>
    <definedName name="BOF9E977240C6D41DAAEF60558FEBDFC6B" hidden="1">'GrainFutures&amp;Options'!#REF!</definedName>
    <definedName name="BOFA298289F10A47689DEE74FA5FA629F4" hidden="1">#REF!</definedName>
    <definedName name="BOFA7EB6E011FB47C98FF50F4A7E89FDA1" hidden="1">#REF!</definedName>
    <definedName name="BOFA8D9226FAB84CE7A8743EF34F6BD9E3" hidden="1">'GrainFutures&amp;Options'!#REF!</definedName>
    <definedName name="BOFAA82D880C5347FEB1AAABF3C7C459BC" hidden="1">#REF!</definedName>
    <definedName name="BOFAC6583D23E04BDDA1F57C0E07000BDE" hidden="1">'GrainFutures&amp;Options'!#REF!</definedName>
    <definedName name="BOFAF722B2CDE64A6EAE642A51EAF3EFCC" hidden="1">#REF!</definedName>
    <definedName name="BOFAFC9AE5D500404581B1905AD710B265" hidden="1">#REF!</definedName>
    <definedName name="BOFB303C9B24AE42B28A7DBE5C9F578006" hidden="1">#REF!</definedName>
    <definedName name="BOFB40738183784E439C6A59E93ED82817" hidden="1">'GrainFutures&amp;Options'!#REF!</definedName>
    <definedName name="BOFB6C07421903455BA15ADC303A67B84B" hidden="1">'GrainFutures&amp;Options'!#REF!</definedName>
    <definedName name="BOFBBBBBAF0B094E88AEA525575801EBE9" hidden="1">#REF!</definedName>
    <definedName name="BOFBFC6DECFD7642A385F80BB8E5EE8F87" hidden="1">'GrainFutures&amp;Options'!#REF!</definedName>
    <definedName name="BOFC169975CF5C4287BCAB27A7B00C78CD" hidden="1">'GrainFutures&amp;Options'!#REF!</definedName>
    <definedName name="BOFC44E58DAF564EDD81B53AE50E8835B5" hidden="1">'GrainFutures&amp;Options'!#REF!</definedName>
    <definedName name="BOFC5E2FBC63104BB7824B1B273EF2A6AD" hidden="1">#REF!</definedName>
    <definedName name="BOFC8CE97569FC457390AF919E6EC80999" hidden="1">#REF!</definedName>
    <definedName name="BOFC993610D44E42EE96EAEEE08349B3D8" hidden="1">'GrainFutures&amp;Options'!#REF!</definedName>
    <definedName name="BOFCA7FA0FDC0C45B7B00855A5935C992A" hidden="1">'GrainFutures&amp;Options'!#REF!</definedName>
    <definedName name="BOFCB27098052E47798FFA8C42B9813E7A" hidden="1">#REF!</definedName>
    <definedName name="BOFCE628ECD5524FDF9F83F930EEA42C81" hidden="1">'GrainFutures&amp;Options'!#REF!</definedName>
    <definedName name="BOFD0245A7A6A44653A715A6354AFC1664" hidden="1">#REF!</definedName>
    <definedName name="BOFD66E5AE1F284D5EA928E205B25B8682" hidden="1">#REF!</definedName>
    <definedName name="BOFDFDD1AB6C2F4A1ABBB1E0EB475EBEB3" hidden="1">#REF!</definedName>
    <definedName name="BOFE0F6FFEF2DF40C3AEFB54D479FF1C48" hidden="1">'GrainFutures&amp;Options'!#REF!</definedName>
    <definedName name="BOFE2602E042CE4F678FA2391C61837E4F" hidden="1">#REF!</definedName>
    <definedName name="BOFE42CA689B6E4802A8CE0637D82ED933" hidden="1">#REF!</definedName>
    <definedName name="BOFE7D88A2961D4F818F05BC035A5FB29A" hidden="1">#REF!</definedName>
    <definedName name="BOFEA4AA830EE048C7A97A3105C58EE2D7" hidden="1">#REF!</definedName>
    <definedName name="BOFEB25B9DC26940288FE31A8F9CA82E3A" hidden="1">#REF!</definedName>
    <definedName name="BOFEEBA98F6C1D455682F5E709E7D7AB19" hidden="1">'GrainFutures&amp;Options'!#REF!</definedName>
    <definedName name="BOFF6FD8378A054592BBA1CD1F933643AD" hidden="1">#REF!</definedName>
    <definedName name="BOFF71CED27C8F4EA4A91DD600C0061E44" hidden="1">'GrainFutures&amp;Options'!#REF!</definedName>
    <definedName name="BOFF7EB3EAE3464204AFF450C174D0C377" hidden="1">#REF!</definedName>
    <definedName name="BOFF8851A5CA634076AFD0EDD150A31A52" hidden="1">#REF!</definedName>
    <definedName name="BOFF9FA5192AF9442298B4C110685F0683" hidden="1">#REF!</definedName>
    <definedName name="BOFFD2A6C5F27D4D01A0B64C0F3EA95F9D" hidden="1">'GrainFutures&amp;Options'!$B$6</definedName>
    <definedName name="BOFFF4BBBDD04F43338D55BD19871D4712" hidden="1">'GrainFutures&amp;Options'!#REF!</definedName>
    <definedName name="BOFFF63483D4A3414BA11DFC8BE867D6F4" hidden="1">'GrainFutures&amp;Options'!#REF!</definedName>
    <definedName name="BOFFFA33CEE1AC4D2E8CBE3C45505B934E" hidden="1">#REF!</definedName>
  </definedNames>
  <calcPr calcId="145621"/>
</workbook>
</file>

<file path=xl/calcChain.xml><?xml version="1.0" encoding="utf-8"?>
<calcChain xmlns="http://schemas.openxmlformats.org/spreadsheetml/2006/main">
  <c r="K25" i="4" l="1"/>
  <c r="F8" i="14" l="1"/>
  <c r="F6" i="14"/>
  <c r="E37" i="14" l="1"/>
  <c r="E26" i="14"/>
  <c r="E28" i="4"/>
  <c r="E19" i="4"/>
  <c r="F19" i="4"/>
  <c r="F27" i="4"/>
  <c r="F28" i="4"/>
  <c r="H10" i="4" l="1"/>
  <c r="F12" i="14"/>
  <c r="K32" i="14" l="1"/>
  <c r="K33" i="14"/>
  <c r="P33" i="14"/>
  <c r="P32" i="14"/>
  <c r="P38" i="14" s="1"/>
  <c r="P25" i="14"/>
  <c r="K25" i="14"/>
  <c r="P24" i="14"/>
  <c r="P35" i="14" s="1"/>
  <c r="P23" i="14"/>
  <c r="P22" i="14"/>
  <c r="V92" i="14" s="1"/>
  <c r="K24" i="14"/>
  <c r="K35" i="14" s="1"/>
  <c r="K23" i="14"/>
  <c r="K22" i="14"/>
  <c r="V87" i="14" s="1"/>
  <c r="O84" i="14"/>
  <c r="K84" i="14"/>
  <c r="O83" i="4"/>
  <c r="K83" i="4"/>
  <c r="P25" i="4"/>
  <c r="P24" i="4"/>
  <c r="P18" i="4"/>
  <c r="P17" i="4"/>
  <c r="P16" i="4"/>
  <c r="V91" i="4" s="1"/>
  <c r="W91" i="4" s="1"/>
  <c r="K27" i="4"/>
  <c r="K24" i="4"/>
  <c r="K18" i="4"/>
  <c r="K17" i="4"/>
  <c r="K16" i="4"/>
  <c r="V86" i="4" s="1"/>
  <c r="V87" i="4" s="1"/>
  <c r="H6" i="4"/>
  <c r="F15" i="14"/>
  <c r="F24" i="14" s="1"/>
  <c r="M151" i="19"/>
  <c r="L151" i="19"/>
  <c r="K151" i="19"/>
  <c r="J151" i="19"/>
  <c r="I151" i="19"/>
  <c r="H151" i="19"/>
  <c r="G151" i="19"/>
  <c r="F151" i="19"/>
  <c r="E151" i="19"/>
  <c r="D151" i="19"/>
  <c r="C151" i="19"/>
  <c r="B151" i="19"/>
  <c r="M150" i="19"/>
  <c r="L150" i="19"/>
  <c r="K150" i="19"/>
  <c r="J150" i="19"/>
  <c r="I150" i="19"/>
  <c r="H150" i="19"/>
  <c r="G150" i="19"/>
  <c r="F150" i="19"/>
  <c r="E150" i="19"/>
  <c r="D150" i="19"/>
  <c r="C150" i="19"/>
  <c r="B150" i="19"/>
  <c r="N149" i="19"/>
  <c r="N148" i="19"/>
  <c r="N147" i="19"/>
  <c r="N146" i="19"/>
  <c r="N145" i="19"/>
  <c r="N144" i="19"/>
  <c r="N143" i="19"/>
  <c r="N142" i="19"/>
  <c r="N141" i="19"/>
  <c r="N140" i="19"/>
  <c r="N139" i="19"/>
  <c r="N138" i="19"/>
  <c r="N137" i="19"/>
  <c r="N136" i="19"/>
  <c r="N135" i="19"/>
  <c r="M131" i="19"/>
  <c r="L131" i="19"/>
  <c r="K131" i="19"/>
  <c r="J131" i="19"/>
  <c r="I131" i="19"/>
  <c r="H131" i="19"/>
  <c r="G131" i="19"/>
  <c r="F131" i="19"/>
  <c r="E131" i="19"/>
  <c r="D131" i="19"/>
  <c r="C131" i="19"/>
  <c r="B131" i="19"/>
  <c r="M130" i="19"/>
  <c r="L130" i="19"/>
  <c r="K130" i="19"/>
  <c r="J130" i="19"/>
  <c r="I130" i="19"/>
  <c r="H130" i="19"/>
  <c r="G130" i="19"/>
  <c r="F130" i="19"/>
  <c r="E130" i="19"/>
  <c r="D130" i="19"/>
  <c r="C130" i="19"/>
  <c r="B130" i="19"/>
  <c r="N129" i="19"/>
  <c r="N128" i="19"/>
  <c r="N127" i="19"/>
  <c r="N126" i="19"/>
  <c r="N125" i="19"/>
  <c r="N124" i="19"/>
  <c r="N123" i="19"/>
  <c r="N122" i="19"/>
  <c r="N121" i="19"/>
  <c r="N120" i="19"/>
  <c r="N119" i="19"/>
  <c r="N118" i="19"/>
  <c r="N117" i="19"/>
  <c r="N116" i="19"/>
  <c r="N115" i="19"/>
  <c r="M111" i="19"/>
  <c r="L111" i="19"/>
  <c r="K111" i="19"/>
  <c r="J111" i="19"/>
  <c r="I111" i="19"/>
  <c r="H111" i="19"/>
  <c r="G111" i="19"/>
  <c r="F111" i="19"/>
  <c r="E111" i="19"/>
  <c r="D111" i="19"/>
  <c r="C111" i="19"/>
  <c r="B111" i="19"/>
  <c r="M110" i="19"/>
  <c r="L110" i="19"/>
  <c r="K110" i="19"/>
  <c r="J110" i="19"/>
  <c r="I110" i="19"/>
  <c r="H110" i="19"/>
  <c r="G110" i="19"/>
  <c r="F110" i="19"/>
  <c r="E110" i="19"/>
  <c r="D110" i="19"/>
  <c r="C110" i="19"/>
  <c r="B110" i="19"/>
  <c r="N109" i="19"/>
  <c r="N108" i="19"/>
  <c r="N107" i="19"/>
  <c r="N106" i="19"/>
  <c r="N105" i="19"/>
  <c r="N104" i="19"/>
  <c r="N103" i="19"/>
  <c r="N102" i="19"/>
  <c r="N101" i="19"/>
  <c r="N100" i="19"/>
  <c r="N99" i="19"/>
  <c r="N98" i="19"/>
  <c r="N97" i="19"/>
  <c r="N96" i="19"/>
  <c r="N95" i="19"/>
  <c r="M84" i="19"/>
  <c r="L84" i="19"/>
  <c r="K84" i="19"/>
  <c r="J84" i="19"/>
  <c r="I84" i="19"/>
  <c r="H84" i="19"/>
  <c r="G84" i="19"/>
  <c r="F84" i="19"/>
  <c r="E84" i="19"/>
  <c r="D84" i="19"/>
  <c r="C84" i="19"/>
  <c r="B84" i="19"/>
  <c r="M83" i="19"/>
  <c r="L83" i="19"/>
  <c r="K83" i="19"/>
  <c r="J83" i="19"/>
  <c r="I83" i="19"/>
  <c r="H83" i="19"/>
  <c r="G83" i="19"/>
  <c r="F83" i="19"/>
  <c r="E83" i="19"/>
  <c r="D83" i="19"/>
  <c r="C83" i="19"/>
  <c r="B83" i="19"/>
  <c r="N82" i="19"/>
  <c r="N81" i="19"/>
  <c r="N80" i="19"/>
  <c r="N79" i="19"/>
  <c r="N78" i="19"/>
  <c r="N77" i="19"/>
  <c r="N76" i="19"/>
  <c r="N75" i="19"/>
  <c r="N74" i="19"/>
  <c r="N73" i="19"/>
  <c r="N72" i="19"/>
  <c r="N71" i="19"/>
  <c r="N70" i="19"/>
  <c r="N69" i="19"/>
  <c r="N68" i="19"/>
  <c r="M64" i="19"/>
  <c r="L64" i="19"/>
  <c r="K64" i="19"/>
  <c r="J64" i="19"/>
  <c r="I64" i="19"/>
  <c r="H64" i="19"/>
  <c r="G64" i="19"/>
  <c r="F64" i="19"/>
  <c r="E64" i="19"/>
  <c r="D64" i="19"/>
  <c r="C64" i="19"/>
  <c r="B64" i="19"/>
  <c r="M63" i="19"/>
  <c r="L63" i="19"/>
  <c r="K63" i="19"/>
  <c r="J63" i="19"/>
  <c r="I63" i="19"/>
  <c r="H63" i="19"/>
  <c r="G63" i="19"/>
  <c r="F63" i="19"/>
  <c r="E63" i="19"/>
  <c r="D63" i="19"/>
  <c r="C63" i="19"/>
  <c r="B63" i="19"/>
  <c r="N62" i="19"/>
  <c r="N61" i="19"/>
  <c r="N60" i="19"/>
  <c r="N59" i="19"/>
  <c r="N58" i="19"/>
  <c r="N57" i="19"/>
  <c r="N56" i="19"/>
  <c r="N55" i="19"/>
  <c r="N54" i="19"/>
  <c r="N53" i="19"/>
  <c r="N52" i="19"/>
  <c r="N51" i="19"/>
  <c r="N50" i="19"/>
  <c r="N49" i="19"/>
  <c r="N48" i="19"/>
  <c r="M44" i="19"/>
  <c r="L44" i="19"/>
  <c r="K44" i="19"/>
  <c r="J44" i="19"/>
  <c r="I44" i="19"/>
  <c r="H44" i="19"/>
  <c r="G44" i="19"/>
  <c r="F44" i="19"/>
  <c r="E44" i="19"/>
  <c r="D44" i="19"/>
  <c r="C44" i="19"/>
  <c r="B44" i="19"/>
  <c r="M43" i="19"/>
  <c r="L43" i="19"/>
  <c r="K43" i="19"/>
  <c r="J43" i="19"/>
  <c r="I43" i="19"/>
  <c r="H43" i="19"/>
  <c r="G43" i="19"/>
  <c r="F43" i="19"/>
  <c r="E43" i="19"/>
  <c r="D43" i="19"/>
  <c r="C43" i="19"/>
  <c r="B43" i="19"/>
  <c r="N42" i="19"/>
  <c r="N41" i="19"/>
  <c r="N40" i="19"/>
  <c r="N39" i="19"/>
  <c r="N38" i="19"/>
  <c r="N37" i="19"/>
  <c r="N36" i="19"/>
  <c r="N35" i="19"/>
  <c r="N34" i="19"/>
  <c r="N33" i="19"/>
  <c r="N32" i="19"/>
  <c r="N31" i="19"/>
  <c r="N30" i="19"/>
  <c r="N29" i="19"/>
  <c r="N28" i="19"/>
  <c r="M24" i="19"/>
  <c r="L24" i="19"/>
  <c r="K24" i="19"/>
  <c r="J24" i="19"/>
  <c r="I24" i="19"/>
  <c r="H24" i="19"/>
  <c r="G24" i="19"/>
  <c r="F24" i="19"/>
  <c r="E24" i="19"/>
  <c r="D24" i="19"/>
  <c r="C24" i="19"/>
  <c r="B24" i="19"/>
  <c r="M23" i="19"/>
  <c r="L23" i="19"/>
  <c r="K23" i="19"/>
  <c r="J23" i="19"/>
  <c r="I23" i="19"/>
  <c r="H23" i="19"/>
  <c r="G23" i="19"/>
  <c r="F23" i="19"/>
  <c r="E23" i="19"/>
  <c r="D23" i="19"/>
  <c r="C23" i="19"/>
  <c r="B23" i="19"/>
  <c r="N22" i="19"/>
  <c r="N21" i="19"/>
  <c r="N20" i="19"/>
  <c r="N19" i="19"/>
  <c r="N18" i="19"/>
  <c r="N17" i="19"/>
  <c r="N16" i="19"/>
  <c r="N15" i="19"/>
  <c r="N14" i="19"/>
  <c r="N13" i="19"/>
  <c r="N12" i="19"/>
  <c r="N11" i="19"/>
  <c r="N10" i="19"/>
  <c r="N9" i="19"/>
  <c r="N8" i="19"/>
  <c r="I6" i="1"/>
  <c r="E10" i="1"/>
  <c r="G10" i="1"/>
  <c r="I10" i="1"/>
  <c r="K10" i="1"/>
  <c r="O10" i="1"/>
  <c r="Q10" i="1"/>
  <c r="M10" i="1"/>
  <c r="S10" i="1"/>
  <c r="M11" i="1"/>
  <c r="E11" i="1"/>
  <c r="G11" i="1"/>
  <c r="I11" i="1"/>
  <c r="K11" i="1"/>
  <c r="E12" i="1"/>
  <c r="G12" i="1"/>
  <c r="K12" i="1"/>
  <c r="I12" i="1"/>
  <c r="E13" i="1"/>
  <c r="G13" i="1"/>
  <c r="K13" i="1"/>
  <c r="I13" i="1"/>
  <c r="E14" i="1"/>
  <c r="G14" i="1"/>
  <c r="K14" i="1"/>
  <c r="I14" i="1"/>
  <c r="E15" i="1"/>
  <c r="G15" i="1"/>
  <c r="I15" i="1"/>
  <c r="K15" i="1"/>
  <c r="E16" i="1"/>
  <c r="G16" i="1"/>
  <c r="I16" i="1"/>
  <c r="K16" i="1"/>
  <c r="E17" i="1"/>
  <c r="G17" i="1"/>
  <c r="K17" i="1"/>
  <c r="I17" i="1"/>
  <c r="E18" i="1"/>
  <c r="G18" i="1"/>
  <c r="I18" i="1"/>
  <c r="K18" i="1"/>
  <c r="M18" i="1"/>
  <c r="O18" i="1"/>
  <c r="Q18" i="1"/>
  <c r="S18" i="1"/>
  <c r="E19" i="1"/>
  <c r="G19" i="1"/>
  <c r="I19" i="1"/>
  <c r="K19" i="1"/>
  <c r="M19" i="1"/>
  <c r="O19" i="1"/>
  <c r="Q19" i="1"/>
  <c r="S19" i="1"/>
  <c r="E20" i="1"/>
  <c r="G20" i="1"/>
  <c r="I20" i="1"/>
  <c r="K20" i="1"/>
  <c r="M20" i="1"/>
  <c r="O20" i="1"/>
  <c r="Q20" i="1"/>
  <c r="S20" i="1"/>
  <c r="E21" i="1"/>
  <c r="G21" i="1"/>
  <c r="I21" i="1"/>
  <c r="K21" i="1"/>
  <c r="M21" i="1"/>
  <c r="O21" i="1"/>
  <c r="Q21" i="1"/>
  <c r="S21" i="1"/>
  <c r="E22" i="1"/>
  <c r="G22" i="1"/>
  <c r="I22" i="1"/>
  <c r="K22" i="1"/>
  <c r="M22" i="1"/>
  <c r="O22" i="1"/>
  <c r="Q22" i="1"/>
  <c r="S22" i="1"/>
  <c r="E23" i="1"/>
  <c r="G23" i="1"/>
  <c r="I23" i="1"/>
  <c r="K23" i="1"/>
  <c r="M23" i="1"/>
  <c r="O23" i="1"/>
  <c r="Q23" i="1"/>
  <c r="S23" i="1"/>
  <c r="E24" i="1"/>
  <c r="G24" i="1"/>
  <c r="I24" i="1"/>
  <c r="K24" i="1"/>
  <c r="M24" i="1"/>
  <c r="O24" i="1"/>
  <c r="Q24" i="1"/>
  <c r="S24" i="1"/>
  <c r="E25" i="1"/>
  <c r="G25" i="1"/>
  <c r="I25" i="1"/>
  <c r="K25" i="1"/>
  <c r="M25" i="1"/>
  <c r="O25" i="1"/>
  <c r="Q25" i="1"/>
  <c r="S25" i="1"/>
  <c r="E26" i="1"/>
  <c r="G26" i="1"/>
  <c r="I26" i="1"/>
  <c r="K26" i="1"/>
  <c r="M26" i="1"/>
  <c r="O26" i="1"/>
  <c r="Q26" i="1"/>
  <c r="S26" i="1"/>
  <c r="E27" i="1"/>
  <c r="G27" i="1"/>
  <c r="I27" i="1"/>
  <c r="K27" i="1"/>
  <c r="M27" i="1"/>
  <c r="O27" i="1"/>
  <c r="Q27" i="1"/>
  <c r="S27" i="1"/>
  <c r="E28" i="1"/>
  <c r="G28" i="1"/>
  <c r="I28" i="1"/>
  <c r="K28" i="1"/>
  <c r="M28" i="1"/>
  <c r="O28" i="1"/>
  <c r="Q28" i="1"/>
  <c r="S28" i="1"/>
  <c r="E29" i="1"/>
  <c r="G29" i="1"/>
  <c r="I29" i="1"/>
  <c r="K29" i="1"/>
  <c r="M29" i="1"/>
  <c r="O29" i="1"/>
  <c r="Q29" i="1"/>
  <c r="S29" i="1"/>
  <c r="E30" i="1"/>
  <c r="G30" i="1"/>
  <c r="I30" i="1"/>
  <c r="K30" i="1"/>
  <c r="M30" i="1"/>
  <c r="O30" i="1"/>
  <c r="Q30" i="1"/>
  <c r="S30" i="1"/>
  <c r="E31" i="1"/>
  <c r="G31" i="1"/>
  <c r="I31" i="1"/>
  <c r="K31" i="1"/>
  <c r="M31" i="1"/>
  <c r="O31" i="1"/>
  <c r="Q31" i="1"/>
  <c r="S31" i="1"/>
  <c r="E32" i="1"/>
  <c r="G32" i="1"/>
  <c r="I32" i="1"/>
  <c r="K32" i="1"/>
  <c r="M32" i="1"/>
  <c r="O32" i="1"/>
  <c r="Q32" i="1"/>
  <c r="S32" i="1"/>
  <c r="E33" i="1"/>
  <c r="G33" i="1"/>
  <c r="I33" i="1"/>
  <c r="K33" i="1"/>
  <c r="M33" i="1"/>
  <c r="O33" i="1"/>
  <c r="Q33" i="1"/>
  <c r="S33" i="1"/>
  <c r="E34" i="1"/>
  <c r="G34" i="1"/>
  <c r="I34" i="1"/>
  <c r="K34" i="1"/>
  <c r="M34" i="1"/>
  <c r="O34" i="1"/>
  <c r="Q34" i="1"/>
  <c r="S34" i="1"/>
  <c r="E35" i="1"/>
  <c r="G35" i="1"/>
  <c r="I35" i="1"/>
  <c r="K35" i="1"/>
  <c r="M35" i="1"/>
  <c r="O35" i="1"/>
  <c r="Q35" i="1"/>
  <c r="S35" i="1"/>
  <c r="E36" i="1"/>
  <c r="G36" i="1"/>
  <c r="I36" i="1"/>
  <c r="K36" i="1"/>
  <c r="M36" i="1"/>
  <c r="O36" i="1"/>
  <c r="Q36" i="1"/>
  <c r="S36" i="1"/>
  <c r="E37" i="1"/>
  <c r="G37" i="1"/>
  <c r="I37" i="1"/>
  <c r="K37" i="1"/>
  <c r="M37" i="1"/>
  <c r="O37" i="1"/>
  <c r="Q37" i="1"/>
  <c r="S37" i="1"/>
  <c r="E38" i="1"/>
  <c r="G38" i="1"/>
  <c r="I38" i="1"/>
  <c r="K38" i="1"/>
  <c r="M38" i="1"/>
  <c r="O38" i="1"/>
  <c r="Q38" i="1"/>
  <c r="S38" i="1"/>
  <c r="E39" i="1"/>
  <c r="G39" i="1"/>
  <c r="I39" i="1"/>
  <c r="K39" i="1"/>
  <c r="M39" i="1"/>
  <c r="O39" i="1"/>
  <c r="Q39" i="1"/>
  <c r="S39" i="1"/>
  <c r="E40" i="1"/>
  <c r="G40" i="1"/>
  <c r="I40" i="1"/>
  <c r="K40" i="1"/>
  <c r="M40" i="1"/>
  <c r="O40" i="1"/>
  <c r="Q40" i="1"/>
  <c r="S40" i="1"/>
  <c r="F71" i="4"/>
  <c r="G73" i="4"/>
  <c r="F34" i="14"/>
  <c r="F76" i="14"/>
  <c r="N77" i="14"/>
  <c r="M77" i="14" s="1"/>
  <c r="L77" i="14" s="1"/>
  <c r="K77" i="14" s="1"/>
  <c r="J77" i="14" s="1"/>
  <c r="I77" i="14" s="1"/>
  <c r="H77" i="14" s="1"/>
  <c r="G77" i="14" s="1"/>
  <c r="F77" i="14" s="1"/>
  <c r="O77" i="14"/>
  <c r="P77" i="14" s="1"/>
  <c r="Q77" i="14" s="1"/>
  <c r="R77" i="14" s="1"/>
  <c r="S77" i="14" s="1"/>
  <c r="T77" i="14" s="1"/>
  <c r="U77" i="14" s="1"/>
  <c r="V77" i="14" s="1"/>
  <c r="O11" i="1"/>
  <c r="Q11" i="1"/>
  <c r="S11" i="1"/>
  <c r="M12" i="1"/>
  <c r="O12" i="1"/>
  <c r="Q12" i="1"/>
  <c r="S12" i="1"/>
  <c r="M13" i="1"/>
  <c r="O13" i="1"/>
  <c r="Q13" i="1"/>
  <c r="S13" i="1"/>
  <c r="M14" i="1"/>
  <c r="O14" i="1"/>
  <c r="Q14" i="1"/>
  <c r="S14" i="1"/>
  <c r="M15" i="1"/>
  <c r="O15" i="1"/>
  <c r="Q15" i="1"/>
  <c r="S15" i="1"/>
  <c r="M16" i="1"/>
  <c r="O16" i="1"/>
  <c r="Q16" i="1"/>
  <c r="S16" i="1"/>
  <c r="M17" i="1"/>
  <c r="O17" i="1"/>
  <c r="Q17" i="1"/>
  <c r="S17" i="1"/>
  <c r="Q73" i="4"/>
  <c r="F26" i="4"/>
  <c r="K26" i="4" s="1"/>
  <c r="F73" i="4"/>
  <c r="S73" i="4"/>
  <c r="P73" i="4"/>
  <c r="N73" i="4"/>
  <c r="L73" i="4"/>
  <c r="H73" i="4"/>
  <c r="I73" i="4"/>
  <c r="T73" i="4"/>
  <c r="K73" i="4"/>
  <c r="M73" i="4"/>
  <c r="U73" i="4"/>
  <c r="R73" i="4"/>
  <c r="J73" i="4"/>
  <c r="N72" i="4"/>
  <c r="M72" i="4" s="1"/>
  <c r="V73" i="4"/>
  <c r="O73" i="4"/>
  <c r="K28" i="4" l="1"/>
  <c r="K31" i="4" s="1"/>
  <c r="P28" i="4"/>
  <c r="P31" i="4" s="1"/>
  <c r="P21" i="4"/>
  <c r="P34" i="14"/>
  <c r="V94" i="14"/>
  <c r="H7" i="4"/>
  <c r="F31" i="4"/>
  <c r="V92" i="4"/>
  <c r="H11" i="4"/>
  <c r="K21" i="4"/>
  <c r="P26" i="4"/>
  <c r="U91" i="4"/>
  <c r="U93" i="4" s="1"/>
  <c r="L72" i="4"/>
  <c r="M74" i="4"/>
  <c r="O72" i="4"/>
  <c r="N74" i="4"/>
  <c r="V88" i="4"/>
  <c r="V89" i="4" s="1"/>
  <c r="W86" i="4"/>
  <c r="U86" i="4"/>
  <c r="W92" i="4"/>
  <c r="X91" i="4"/>
  <c r="W93" i="4"/>
  <c r="V93" i="4"/>
  <c r="P27" i="4"/>
  <c r="F10" i="14"/>
  <c r="F38" i="14" s="1"/>
  <c r="P26" i="14"/>
  <c r="V99" i="14" s="1"/>
  <c r="W99" i="14" s="1"/>
  <c r="X99" i="14" s="1"/>
  <c r="Y99" i="14" s="1"/>
  <c r="Z99" i="14" s="1"/>
  <c r="AA99" i="14" s="1"/>
  <c r="AB99" i="14" s="1"/>
  <c r="AC99" i="14" s="1"/>
  <c r="AD99" i="14" s="1"/>
  <c r="AE99" i="14" s="1"/>
  <c r="AF99" i="14" s="1"/>
  <c r="AG99" i="14" s="1"/>
  <c r="AH99" i="14" s="1"/>
  <c r="AI99" i="14" s="1"/>
  <c r="AJ99" i="14" s="1"/>
  <c r="AK99" i="14" s="1"/>
  <c r="AL99" i="14" s="1"/>
  <c r="AM99" i="14" s="1"/>
  <c r="P36" i="14"/>
  <c r="V89" i="14"/>
  <c r="W87" i="14"/>
  <c r="U87" i="14"/>
  <c r="U89" i="14" s="1"/>
  <c r="K26" i="14"/>
  <c r="K38" i="14" s="1"/>
  <c r="K39" i="14" s="1"/>
  <c r="K34" i="14"/>
  <c r="F25" i="14"/>
  <c r="F35" i="14" s="1"/>
  <c r="W92" i="14"/>
  <c r="W94" i="14" s="1"/>
  <c r="V93" i="14"/>
  <c r="U92" i="14"/>
  <c r="V88" i="14"/>
  <c r="K36" i="14"/>
  <c r="K29" i="4" l="1"/>
  <c r="F36" i="14"/>
  <c r="F37" i="14"/>
  <c r="T87" i="14"/>
  <c r="T88" i="14" s="1"/>
  <c r="F11" i="14"/>
  <c r="F26" i="14"/>
  <c r="U88" i="14"/>
  <c r="U90" i="14" s="1"/>
  <c r="P29" i="4"/>
  <c r="V94" i="4"/>
  <c r="T91" i="4"/>
  <c r="S91" i="4" s="1"/>
  <c r="U92" i="4"/>
  <c r="U94" i="4" s="1"/>
  <c r="P30" i="4"/>
  <c r="K30" i="4"/>
  <c r="F29" i="4"/>
  <c r="W94" i="4"/>
  <c r="U87" i="4"/>
  <c r="T86" i="4"/>
  <c r="U88" i="4"/>
  <c r="X92" i="4"/>
  <c r="Y91" i="4"/>
  <c r="X93" i="4"/>
  <c r="W87" i="4"/>
  <c r="W88" i="4"/>
  <c r="X86" i="4"/>
  <c r="P72" i="4"/>
  <c r="O74" i="4"/>
  <c r="L74" i="4"/>
  <c r="K72" i="4"/>
  <c r="K41" i="14"/>
  <c r="K40" i="14"/>
  <c r="P29" i="14"/>
  <c r="P37" i="14"/>
  <c r="P40" i="14" s="1"/>
  <c r="V90" i="14"/>
  <c r="U99" i="14"/>
  <c r="T99" i="14" s="1"/>
  <c r="S99" i="14" s="1"/>
  <c r="R99" i="14" s="1"/>
  <c r="Q99" i="14" s="1"/>
  <c r="P99" i="14" s="1"/>
  <c r="O99" i="14" s="1"/>
  <c r="N99" i="14" s="1"/>
  <c r="M99" i="14" s="1"/>
  <c r="L99" i="14" s="1"/>
  <c r="K99" i="14" s="1"/>
  <c r="J99" i="14" s="1"/>
  <c r="I99" i="14" s="1"/>
  <c r="H99" i="14" s="1"/>
  <c r="G99" i="14" s="1"/>
  <c r="F99" i="14" s="1"/>
  <c r="K29" i="14"/>
  <c r="K37" i="14"/>
  <c r="Q78" i="14"/>
  <c r="T78" i="14"/>
  <c r="U78" i="14"/>
  <c r="W89" i="14"/>
  <c r="W88" i="14"/>
  <c r="X87" i="14"/>
  <c r="I78" i="14"/>
  <c r="V78" i="14"/>
  <c r="G78" i="14"/>
  <c r="M78" i="14"/>
  <c r="O78" i="14"/>
  <c r="R78" i="14"/>
  <c r="N78" i="14"/>
  <c r="J78" i="14"/>
  <c r="F78" i="14"/>
  <c r="P78" i="14"/>
  <c r="S78" i="14"/>
  <c r="K78" i="14"/>
  <c r="L78" i="14"/>
  <c r="H78" i="14"/>
  <c r="W93" i="14"/>
  <c r="W95" i="14" s="1"/>
  <c r="X92" i="14"/>
  <c r="X94" i="14" s="1"/>
  <c r="U94" i="14"/>
  <c r="T92" i="14"/>
  <c r="U93" i="14"/>
  <c r="K42" i="14"/>
  <c r="V95" i="14"/>
  <c r="T89" i="14" l="1"/>
  <c r="S87" i="14"/>
  <c r="R87" i="14" s="1"/>
  <c r="Y92" i="14"/>
  <c r="Z92" i="14" s="1"/>
  <c r="P39" i="14"/>
  <c r="P41" i="14" s="1"/>
  <c r="T92" i="4"/>
  <c r="U89" i="4"/>
  <c r="T93" i="4"/>
  <c r="X88" i="4"/>
  <c r="Y86" i="4"/>
  <c r="X87" i="4"/>
  <c r="Y93" i="4"/>
  <c r="Z91" i="4"/>
  <c r="Y92" i="4"/>
  <c r="T88" i="4"/>
  <c r="T87" i="4"/>
  <c r="S86" i="4"/>
  <c r="W89" i="4"/>
  <c r="P74" i="4"/>
  <c r="Q72" i="4"/>
  <c r="X94" i="4"/>
  <c r="S92" i="4"/>
  <c r="R91" i="4"/>
  <c r="S93" i="4"/>
  <c r="K74" i="4"/>
  <c r="J72" i="4"/>
  <c r="W90" i="14"/>
  <c r="F39" i="14"/>
  <c r="X88" i="14"/>
  <c r="Y87" i="14"/>
  <c r="X89" i="14"/>
  <c r="X93" i="14"/>
  <c r="X95" i="14" s="1"/>
  <c r="U95" i="14"/>
  <c r="T93" i="14"/>
  <c r="S92" i="14"/>
  <c r="T94" i="14"/>
  <c r="Y94" i="14"/>
  <c r="T90" i="14"/>
  <c r="S88" i="14" l="1"/>
  <c r="Y93" i="14"/>
  <c r="Y95" i="14" s="1"/>
  <c r="S89" i="14"/>
  <c r="S90" i="14" s="1"/>
  <c r="T94" i="4"/>
  <c r="S94" i="4"/>
  <c r="T89" i="4"/>
  <c r="AA91" i="4"/>
  <c r="Z92" i="4"/>
  <c r="Z93" i="4"/>
  <c r="R92" i="4"/>
  <c r="Q91" i="4"/>
  <c r="R93" i="4"/>
  <c r="Y94" i="4"/>
  <c r="Q74" i="4"/>
  <c r="R72" i="4"/>
  <c r="J74" i="4"/>
  <c r="I72" i="4"/>
  <c r="X89" i="4"/>
  <c r="S87" i="4"/>
  <c r="R86" i="4"/>
  <c r="S88" i="4"/>
  <c r="Y88" i="4"/>
  <c r="Z86" i="4"/>
  <c r="Y87" i="4"/>
  <c r="Z87" i="14"/>
  <c r="Y88" i="14"/>
  <c r="Y89" i="14"/>
  <c r="X90" i="14"/>
  <c r="T95" i="14"/>
  <c r="AA92" i="14"/>
  <c r="Z93" i="14"/>
  <c r="Z94" i="14"/>
  <c r="R92" i="14"/>
  <c r="S93" i="14"/>
  <c r="S94" i="14"/>
  <c r="R89" i="14"/>
  <c r="R88" i="14"/>
  <c r="Q87" i="14"/>
  <c r="Z94" i="4" l="1"/>
  <c r="Y89" i="4"/>
  <c r="R94" i="4"/>
  <c r="I74" i="4"/>
  <c r="H72" i="4"/>
  <c r="Z88" i="4"/>
  <c r="AA86" i="4"/>
  <c r="Z87" i="4"/>
  <c r="S89" i="4"/>
  <c r="R74" i="4"/>
  <c r="S72" i="4"/>
  <c r="P91" i="4"/>
  <c r="Q93" i="4"/>
  <c r="Q92" i="4"/>
  <c r="AA93" i="4"/>
  <c r="AB91" i="4"/>
  <c r="AA92" i="4"/>
  <c r="R88" i="4"/>
  <c r="Q86" i="4"/>
  <c r="R87" i="4"/>
  <c r="Y90" i="14"/>
  <c r="AA87" i="14"/>
  <c r="Z88" i="14"/>
  <c r="Z89" i="14"/>
  <c r="S95" i="14"/>
  <c r="Z95" i="14"/>
  <c r="R94" i="14"/>
  <c r="R93" i="14"/>
  <c r="Q92" i="14"/>
  <c r="AB92" i="14"/>
  <c r="AA93" i="14"/>
  <c r="AA94" i="14"/>
  <c r="R90" i="14"/>
  <c r="Q89" i="14"/>
  <c r="P87" i="14"/>
  <c r="Q88" i="14"/>
  <c r="R89" i="4" l="1"/>
  <c r="Z89" i="4"/>
  <c r="AB92" i="4"/>
  <c r="AC91" i="4"/>
  <c r="AB93" i="4"/>
  <c r="P92" i="4"/>
  <c r="P93" i="4"/>
  <c r="O91" i="4"/>
  <c r="Q88" i="4"/>
  <c r="P86" i="4"/>
  <c r="Q87" i="4"/>
  <c r="AA94" i="4"/>
  <c r="S74" i="4"/>
  <c r="T72" i="4"/>
  <c r="AA87" i="4"/>
  <c r="AA88" i="4"/>
  <c r="AB86" i="4"/>
  <c r="Q94" i="4"/>
  <c r="H74" i="4"/>
  <c r="G72" i="4"/>
  <c r="Z90" i="14"/>
  <c r="AB87" i="14"/>
  <c r="AA88" i="14"/>
  <c r="AA89" i="14"/>
  <c r="AA95" i="14"/>
  <c r="AB93" i="14"/>
  <c r="AB94" i="14"/>
  <c r="AC92" i="14"/>
  <c r="Q93" i="14"/>
  <c r="P92" i="14"/>
  <c r="Q94" i="14"/>
  <c r="R95" i="14"/>
  <c r="P88" i="14"/>
  <c r="O87" i="14"/>
  <c r="P89" i="14"/>
  <c r="Q90" i="14"/>
  <c r="AA89" i="4" l="1"/>
  <c r="Q89" i="4"/>
  <c r="P94" i="4"/>
  <c r="U72" i="4"/>
  <c r="T74" i="4"/>
  <c r="P87" i="4"/>
  <c r="P88" i="4"/>
  <c r="O86" i="4"/>
  <c r="AB87" i="4"/>
  <c r="AC86" i="4"/>
  <c r="AB88" i="4"/>
  <c r="AB94" i="4"/>
  <c r="G74" i="4"/>
  <c r="F72" i="4"/>
  <c r="F74" i="4" s="1"/>
  <c r="O93" i="4"/>
  <c r="N91" i="4"/>
  <c r="O92" i="4"/>
  <c r="AC92" i="4"/>
  <c r="AD91" i="4"/>
  <c r="AC93" i="4"/>
  <c r="AA90" i="14"/>
  <c r="AB88" i="14"/>
  <c r="AC87" i="14"/>
  <c r="AB89" i="14"/>
  <c r="AB95" i="14"/>
  <c r="AD92" i="14"/>
  <c r="AC94" i="14"/>
  <c r="AC93" i="14"/>
  <c r="Q95" i="14"/>
  <c r="P93" i="14"/>
  <c r="O92" i="14"/>
  <c r="P94" i="14"/>
  <c r="P90" i="14"/>
  <c r="O88" i="14"/>
  <c r="O89" i="14"/>
  <c r="N87" i="14"/>
  <c r="P89" i="4" l="1"/>
  <c r="AB89" i="4"/>
  <c r="AC94" i="4"/>
  <c r="N92" i="4"/>
  <c r="M91" i="4"/>
  <c r="N93" i="4"/>
  <c r="N86" i="4"/>
  <c r="O88" i="4"/>
  <c r="O87" i="4"/>
  <c r="V72" i="4"/>
  <c r="V74" i="4" s="1"/>
  <c r="U74" i="4"/>
  <c r="AD93" i="4"/>
  <c r="AD92" i="4"/>
  <c r="AE91" i="4"/>
  <c r="O94" i="4"/>
  <c r="AC87" i="4"/>
  <c r="AC88" i="4"/>
  <c r="AD86" i="4"/>
  <c r="AB90" i="14"/>
  <c r="AC89" i="14"/>
  <c r="AD87" i="14"/>
  <c r="AC88" i="14"/>
  <c r="P95" i="14"/>
  <c r="O93" i="14"/>
  <c r="O94" i="14"/>
  <c r="N92" i="14"/>
  <c r="AC95" i="14"/>
  <c r="AD93" i="14"/>
  <c r="AE92" i="14"/>
  <c r="AD94" i="14"/>
  <c r="O90" i="14"/>
  <c r="N89" i="14"/>
  <c r="N88" i="14"/>
  <c r="M87" i="14"/>
  <c r="O89" i="4" l="1"/>
  <c r="N88" i="4"/>
  <c r="M86" i="4"/>
  <c r="N87" i="4"/>
  <c r="AD87" i="4"/>
  <c r="AE86" i="4"/>
  <c r="AD88" i="4"/>
  <c r="AE92" i="4"/>
  <c r="AF91" i="4"/>
  <c r="AE93" i="4"/>
  <c r="N94" i="4"/>
  <c r="M92" i="4"/>
  <c r="L91" i="4"/>
  <c r="M93" i="4"/>
  <c r="AC89" i="4"/>
  <c r="AD94" i="4"/>
  <c r="AD89" i="14"/>
  <c r="AD88" i="14"/>
  <c r="AE87" i="14"/>
  <c r="AC90" i="14"/>
  <c r="O95" i="14"/>
  <c r="AF92" i="14"/>
  <c r="AE93" i="14"/>
  <c r="AE94" i="14"/>
  <c r="AD95" i="14"/>
  <c r="N94" i="14"/>
  <c r="N93" i="14"/>
  <c r="M92" i="14"/>
  <c r="N90" i="14"/>
  <c r="M89" i="14"/>
  <c r="L87" i="14"/>
  <c r="M88" i="14"/>
  <c r="AD90" i="14" l="1"/>
  <c r="AE95" i="14"/>
  <c r="AD89" i="4"/>
  <c r="N89" i="4"/>
  <c r="M94" i="4"/>
  <c r="AE94" i="4"/>
  <c r="AE87" i="4"/>
  <c r="AF86" i="4"/>
  <c r="AE88" i="4"/>
  <c r="L93" i="4"/>
  <c r="L92" i="4"/>
  <c r="K91" i="4"/>
  <c r="AF92" i="4"/>
  <c r="AF93" i="4"/>
  <c r="AG91" i="4"/>
  <c r="M87" i="4"/>
  <c r="L86" i="4"/>
  <c r="M88" i="4"/>
  <c r="AF87" i="14"/>
  <c r="AE88" i="14"/>
  <c r="AE89" i="14"/>
  <c r="L92" i="14"/>
  <c r="M93" i="14"/>
  <c r="M94" i="14"/>
  <c r="N95" i="14"/>
  <c r="AF93" i="14"/>
  <c r="AF94" i="14"/>
  <c r="AG92" i="14"/>
  <c r="M90" i="14"/>
  <c r="L88" i="14"/>
  <c r="K87" i="14"/>
  <c r="L89" i="14"/>
  <c r="L94" i="4" l="1"/>
  <c r="M89" i="4"/>
  <c r="K92" i="4"/>
  <c r="J91" i="4"/>
  <c r="K93" i="4"/>
  <c r="AG86" i="4"/>
  <c r="AF87" i="4"/>
  <c r="AF88" i="4"/>
  <c r="AF94" i="4"/>
  <c r="L88" i="4"/>
  <c r="L87" i="4"/>
  <c r="K86" i="4"/>
  <c r="AG93" i="4"/>
  <c r="AH91" i="4"/>
  <c r="AG92" i="4"/>
  <c r="AE89" i="4"/>
  <c r="AE90" i="14"/>
  <c r="AF89" i="14"/>
  <c r="AF88" i="14"/>
  <c r="AG87" i="14"/>
  <c r="AF95" i="14"/>
  <c r="M95" i="14"/>
  <c r="AG94" i="14"/>
  <c r="AG93" i="14"/>
  <c r="AH92" i="14"/>
  <c r="K92" i="14"/>
  <c r="L94" i="14"/>
  <c r="L93" i="14"/>
  <c r="L90" i="14"/>
  <c r="K89" i="14"/>
  <c r="K88" i="14"/>
  <c r="J87" i="14"/>
  <c r="L89" i="4" l="1"/>
  <c r="AF89" i="4"/>
  <c r="AH93" i="4"/>
  <c r="AI91" i="4"/>
  <c r="AH92" i="4"/>
  <c r="AG87" i="4"/>
  <c r="AH86" i="4"/>
  <c r="AG88" i="4"/>
  <c r="AG94" i="4"/>
  <c r="K94" i="4"/>
  <c r="K87" i="4"/>
  <c r="K88" i="4"/>
  <c r="J86" i="4"/>
  <c r="J93" i="4"/>
  <c r="I91" i="4"/>
  <c r="J92" i="4"/>
  <c r="AF90" i="14"/>
  <c r="AG88" i="14"/>
  <c r="AG89" i="14"/>
  <c r="AH87" i="14"/>
  <c r="K93" i="14"/>
  <c r="K94" i="14"/>
  <c r="J92" i="14"/>
  <c r="AH93" i="14"/>
  <c r="AH94" i="14"/>
  <c r="AI92" i="14"/>
  <c r="L95" i="14"/>
  <c r="AG95" i="14"/>
  <c r="K90" i="14"/>
  <c r="J89" i="14"/>
  <c r="I87" i="14"/>
  <c r="J88" i="14"/>
  <c r="AH94" i="4" l="1"/>
  <c r="AI92" i="4"/>
  <c r="AI93" i="4"/>
  <c r="AJ91" i="4"/>
  <c r="I93" i="4"/>
  <c r="I92" i="4"/>
  <c r="H91" i="4"/>
  <c r="K89" i="4"/>
  <c r="AH87" i="4"/>
  <c r="AI86" i="4"/>
  <c r="AH88" i="4"/>
  <c r="J94" i="4"/>
  <c r="AG89" i="4"/>
  <c r="I86" i="4"/>
  <c r="J88" i="4"/>
  <c r="J87" i="4"/>
  <c r="AG90" i="14"/>
  <c r="AH88" i="14"/>
  <c r="AI87" i="14"/>
  <c r="AH89" i="14"/>
  <c r="K95" i="14"/>
  <c r="J93" i="14"/>
  <c r="J94" i="14"/>
  <c r="I92" i="14"/>
  <c r="AI94" i="14"/>
  <c r="AI93" i="14"/>
  <c r="AJ92" i="14"/>
  <c r="AH95" i="14"/>
  <c r="H87" i="14"/>
  <c r="I89" i="14"/>
  <c r="I88" i="14"/>
  <c r="J90" i="14"/>
  <c r="AH90" i="14" l="1"/>
  <c r="AI94" i="4"/>
  <c r="H92" i="4"/>
  <c r="G91" i="4"/>
  <c r="H93" i="4"/>
  <c r="I88" i="4"/>
  <c r="H86" i="4"/>
  <c r="I87" i="4"/>
  <c r="AI88" i="4"/>
  <c r="AJ86" i="4"/>
  <c r="AI87" i="4"/>
  <c r="AH89" i="4"/>
  <c r="I94" i="4"/>
  <c r="J89" i="4"/>
  <c r="AK91" i="4"/>
  <c r="AJ92" i="4"/>
  <c r="AJ93" i="4"/>
  <c r="J95" i="14"/>
  <c r="AI88" i="14"/>
  <c r="AI89" i="14"/>
  <c r="AJ87" i="14"/>
  <c r="AI95" i="14"/>
  <c r="I94" i="14"/>
  <c r="I93" i="14"/>
  <c r="H92" i="14"/>
  <c r="AK92" i="14"/>
  <c r="AJ94" i="14"/>
  <c r="AJ93" i="14"/>
  <c r="H88" i="14"/>
  <c r="H89" i="14"/>
  <c r="G87" i="14"/>
  <c r="G89" i="14" s="1"/>
  <c r="I90" i="14"/>
  <c r="I89" i="4" l="1"/>
  <c r="AI89" i="4"/>
  <c r="G93" i="4"/>
  <c r="F91" i="4"/>
  <c r="G92" i="4"/>
  <c r="AK93" i="4"/>
  <c r="AL91" i="4"/>
  <c r="AK92" i="4"/>
  <c r="H87" i="4"/>
  <c r="G86" i="4"/>
  <c r="H88" i="4"/>
  <c r="AJ88" i="4"/>
  <c r="AK86" i="4"/>
  <c r="AJ87" i="4"/>
  <c r="AJ94" i="4"/>
  <c r="H94" i="4"/>
  <c r="AI90" i="14"/>
  <c r="AK87" i="14"/>
  <c r="AJ88" i="14"/>
  <c r="AJ89" i="14"/>
  <c r="AL92" i="14"/>
  <c r="AK94" i="14"/>
  <c r="AK93" i="14"/>
  <c r="G92" i="14"/>
  <c r="H93" i="14"/>
  <c r="H94" i="14"/>
  <c r="AJ95" i="14"/>
  <c r="I95" i="14"/>
  <c r="G88" i="14"/>
  <c r="F87" i="14"/>
  <c r="H90" i="14"/>
  <c r="G94" i="4" l="1"/>
  <c r="F93" i="4"/>
  <c r="F92" i="4"/>
  <c r="AM91" i="4"/>
  <c r="AL92" i="4"/>
  <c r="AL93" i="4"/>
  <c r="AJ89" i="4"/>
  <c r="G88" i="4"/>
  <c r="G87" i="4"/>
  <c r="F86" i="4"/>
  <c r="AK94" i="4"/>
  <c r="AK88" i="4"/>
  <c r="AL86" i="4"/>
  <c r="AK87" i="4"/>
  <c r="H89" i="4"/>
  <c r="AJ90" i="14"/>
  <c r="AL87" i="14"/>
  <c r="AK89" i="14"/>
  <c r="AK88" i="14"/>
  <c r="AK90" i="14" s="1"/>
  <c r="H95" i="14"/>
  <c r="G94" i="14"/>
  <c r="F92" i="14"/>
  <c r="G93" i="14"/>
  <c r="AK95" i="14"/>
  <c r="AL93" i="14"/>
  <c r="AL94" i="14"/>
  <c r="AM92" i="14"/>
  <c r="G90" i="14"/>
  <c r="F89" i="14"/>
  <c r="F88" i="14"/>
  <c r="G89" i="4" l="1"/>
  <c r="AK89" i="4"/>
  <c r="AL94" i="4"/>
  <c r="F87" i="4"/>
  <c r="F88" i="4"/>
  <c r="F94" i="4"/>
  <c r="AL87" i="4"/>
  <c r="AM86" i="4"/>
  <c r="AL88" i="4"/>
  <c r="AM93" i="4"/>
  <c r="AM92" i="4"/>
  <c r="AM87" i="14"/>
  <c r="AL89" i="14"/>
  <c r="AL88" i="14"/>
  <c r="AL95" i="14"/>
  <c r="AM93" i="14"/>
  <c r="AM94" i="14"/>
  <c r="F94" i="14"/>
  <c r="F93" i="14"/>
  <c r="G95" i="14"/>
  <c r="F90" i="14"/>
  <c r="AL90" i="14" l="1"/>
  <c r="AM87" i="4"/>
  <c r="AM88" i="4"/>
  <c r="F89" i="4"/>
  <c r="AL89" i="4"/>
  <c r="AM94" i="4"/>
  <c r="AM89" i="14"/>
  <c r="AM88" i="14"/>
  <c r="AM95" i="14"/>
  <c r="F95" i="14"/>
  <c r="AM89" i="4" l="1"/>
  <c r="AM90" i="14"/>
</calcChain>
</file>

<file path=xl/comments1.xml><?xml version="1.0" encoding="utf-8"?>
<comments xmlns="http://schemas.openxmlformats.org/spreadsheetml/2006/main">
  <authors>
    <author>Duane Griffith</author>
  </authors>
  <commentList>
    <comment ref="F17" authorId="0">
      <text>
        <r>
          <rPr>
            <b/>
            <sz val="9"/>
            <color indexed="81"/>
            <rFont val="Tahoma"/>
            <family val="2"/>
          </rPr>
          <t>See the basis data included in this spreadsheet for average basis by month and type of grain.</t>
        </r>
      </text>
    </comment>
    <comment ref="K29" authorId="0">
      <text>
        <r>
          <rPr>
            <b/>
            <sz val="9"/>
            <color indexed="81"/>
            <rFont val="Tahoma"/>
            <family val="2"/>
          </rPr>
          <t>The net price received has been adjusted for brokerage, interest, basis and the option premium paid.</t>
        </r>
      </text>
    </comment>
    <comment ref="P29" authorId="0">
      <text>
        <r>
          <rPr>
            <b/>
            <sz val="9"/>
            <color indexed="81"/>
            <rFont val="Tahoma"/>
            <family val="2"/>
          </rPr>
          <t>Price paid has been adjusted for brokerage and interest fees.</t>
        </r>
      </text>
    </comment>
    <comment ref="F70" authorId="0">
      <text>
        <r>
          <rPr>
            <b/>
            <sz val="9"/>
            <color indexed="81"/>
            <rFont val="Tahoma"/>
            <family val="2"/>
          </rPr>
          <t>This value controls the incremental change in basis that is displayed on the X axis of the graph.  For example, a value of .2 here would cause the basis to change in $.20 increments on the graph.  Note that the numbers displayed along X axis of the graph may not correspond to the increments but the "tick marks" on the graph do correspond to the increments.</t>
        </r>
      </text>
    </comment>
    <comment ref="H84" authorId="0">
      <text>
        <r>
          <rPr>
            <b/>
            <sz val="8"/>
            <color indexed="81"/>
            <rFont val="Tahoma"/>
            <family val="2"/>
          </rPr>
          <t>You can enter the increment value you wish to use to change the futures prices along the X axis of the graphs above.</t>
        </r>
      </text>
    </comment>
  </commentList>
</comments>
</file>

<file path=xl/comments2.xml><?xml version="1.0" encoding="utf-8"?>
<comments xmlns="http://schemas.openxmlformats.org/spreadsheetml/2006/main">
  <authors>
    <author>Duane Griffith</author>
  </authors>
  <commentList>
    <comment ref="C2" authorId="0">
      <text>
        <r>
          <rPr>
            <b/>
            <sz val="14"/>
            <color indexed="81"/>
            <rFont val="Tahoma"/>
            <family val="2"/>
          </rPr>
          <t xml:space="preserve">A short hedge is used to protect output prices.  Commodity producers use the short hedge (sell position in futures) to protect the price of a commodity they are growing.  The graph at right shows the level of price protection available given the data entered below.  This price protection can be combined with cost of production information to estimate net incomes.  The red lined box below allows users to analyze the results of a short hedge and look at many different possible outcomes/scenarios.  
There are to many possible scenarios for which a producer may wish to use a long hedge, hence net income from the production process is not analyzed.  Only the price protection from the long hedge is shown.  See Long Hedge.
</t>
        </r>
      </text>
    </comment>
    <comment ref="E2" authorId="0">
      <text>
        <r>
          <rPr>
            <b/>
            <sz val="16"/>
            <color indexed="81"/>
            <rFont val="Tahoma"/>
            <family val="2"/>
          </rPr>
          <t xml:space="preserve">A long hedge is used to protect input prices.  Since this type of hedge is protecting prices for an input into a production process, it is difficult (here) to estimate the outcome of the all the possible production processes that might take place.  Hence, the results here show only the price protection level established with a long hedge.  This is shown by the red line on the graph. See the Short Hedge help also.
</t>
        </r>
      </text>
    </comment>
    <comment ref="F22" authorId="0">
      <text>
        <r>
          <rPr>
            <b/>
            <sz val="9"/>
            <color indexed="81"/>
            <rFont val="Tahoma"/>
            <family val="2"/>
          </rPr>
          <t>See the tabs labeled StrBasis and HfrBasis for historic basis information for Montana.</t>
        </r>
      </text>
    </comment>
    <comment ref="K23" authorId="0">
      <text>
        <r>
          <rPr>
            <b/>
            <sz val="9"/>
            <color indexed="81"/>
            <rFont val="Tahoma"/>
            <family val="2"/>
          </rPr>
          <t>See the tabs labeled StrBasis and HfrBasis for historic basis information for Montana.</t>
        </r>
      </text>
    </comment>
    <comment ref="K40" authorId="0">
      <text>
        <r>
          <rPr>
            <b/>
            <sz val="9"/>
            <color indexed="81"/>
            <rFont val="Tahoma"/>
            <family val="2"/>
          </rPr>
          <t>The net price received has been adjusted for brokerage, interest, and the option premium paid.</t>
        </r>
      </text>
    </comment>
    <comment ref="P41" authorId="0">
      <text>
        <r>
          <rPr>
            <b/>
            <sz val="9"/>
            <color indexed="81"/>
            <rFont val="Tahoma"/>
            <family val="2"/>
          </rPr>
          <t>Price paid has been adjusted for brokerage and interest fees.</t>
        </r>
      </text>
    </comment>
    <comment ref="F75" authorId="0">
      <text>
        <r>
          <rPr>
            <b/>
            <sz val="9"/>
            <color indexed="81"/>
            <rFont val="Tahoma"/>
            <family val="2"/>
          </rPr>
          <t>This value controls the incremental change in basis that is displayed on the X axis of the graph.  For example, a value of .2 here would cause the basis to change in $.20 increments on the graph.  Note that the numbers displayed along X axis of the graph may not correspond to the increments but the "tick marks" on the graph do correspond to the increments.</t>
        </r>
        <r>
          <rPr>
            <sz val="9"/>
            <color indexed="81"/>
            <rFont val="Tahoma"/>
            <family val="2"/>
          </rPr>
          <t xml:space="preserve">
</t>
        </r>
      </text>
    </comment>
    <comment ref="H85" authorId="0">
      <text>
        <r>
          <rPr>
            <b/>
            <sz val="8"/>
            <color indexed="81"/>
            <rFont val="Tahoma"/>
            <family val="2"/>
          </rPr>
          <t xml:space="preserve">Changing this value will change the incremental change in futures price.  Note that the numbers along the X axis on the graphs above may not match the increment value but the "tick marks" on the X axis will match the increment value.  </t>
        </r>
      </text>
    </comment>
  </commentList>
</comments>
</file>

<file path=xl/comments3.xml><?xml version="1.0" encoding="utf-8"?>
<comments xmlns="http://schemas.openxmlformats.org/spreadsheetml/2006/main">
  <authors>
    <author>Duane Griffith</author>
  </authors>
  <commentList>
    <comment ref="I4" authorId="0">
      <text>
        <r>
          <rPr>
            <b/>
            <sz val="10"/>
            <color indexed="81"/>
            <rFont val="Tahoma"/>
            <family val="2"/>
          </rPr>
          <t>Enter the size of one contract only, not the # of units you have under contract.</t>
        </r>
      </text>
    </comment>
    <comment ref="I5" authorId="0">
      <text>
        <r>
          <rPr>
            <b/>
            <sz val="10"/>
            <color indexed="81"/>
            <rFont val="Tahoma"/>
            <family val="2"/>
          </rPr>
          <t>Make sure you enter price in the same units as you entered contract size, i.e. if pounds then price per pound.</t>
        </r>
      </text>
    </comment>
    <comment ref="B9" authorId="0">
      <text>
        <r>
          <rPr>
            <b/>
            <sz val="10"/>
            <color indexed="81"/>
            <rFont val="Tahoma"/>
            <family val="2"/>
          </rPr>
          <t>You may enter a date if you wish but this worksheet does not use the date.  It is only for  information purposes.</t>
        </r>
      </text>
    </comment>
    <comment ref="G9" authorId="0">
      <text>
        <r>
          <rPr>
            <b/>
            <sz val="10"/>
            <color indexed="81"/>
            <rFont val="Tahoma"/>
            <family val="2"/>
          </rPr>
          <t>This number is calculated as a positive or negative number given your position in the market.  The number is a positive value if the market is moving "with you" with respect to your position in the futures.  It is a negative value if the market is moving "againist you" with respect to the futures market.  Each price move for or against is based on the previous price quote, not the original futures price.</t>
        </r>
      </text>
    </comment>
  </commentList>
</comments>
</file>

<file path=xl/comments4.xml><?xml version="1.0" encoding="utf-8"?>
<comments xmlns="http://schemas.openxmlformats.org/spreadsheetml/2006/main">
  <authors>
    <author>Duane Griffith</author>
  </authors>
  <commentList>
    <comment ref="A24" authorId="0">
      <text>
        <r>
          <rPr>
            <b/>
            <sz val="8"/>
            <color indexed="81"/>
            <rFont val="Tahoma"/>
            <family val="2"/>
          </rPr>
          <t xml:space="preserve">Standard Deviation is a measure of the variability that exists in a series of data.  The greater the variability the larger the standard deviation.  Conversely, the less variability in the numbers, the smaller the standard deviation.  With relatively small standard deviations, the more "comfortable" you can feel that the results of using this data will reflect historical patterns.
</t>
        </r>
      </text>
    </comment>
    <comment ref="A44" authorId="0">
      <text>
        <r>
          <rPr>
            <b/>
            <sz val="8"/>
            <color indexed="81"/>
            <rFont val="Tahoma"/>
            <family val="2"/>
          </rPr>
          <t xml:space="preserve">Standard Deviation is a measure of the variability that exists in a series of data.  The greater the variability the larger the standard deviation.  Conversely, the less variability in the numbers, the smaller the standard deviation.  With relatively small standard deviations, the more "comfortable" you can feel that the results of using this data will reflect historical patterns.
</t>
        </r>
      </text>
    </comment>
    <comment ref="A64" authorId="0">
      <text>
        <r>
          <rPr>
            <b/>
            <sz val="8"/>
            <color indexed="81"/>
            <rFont val="Tahoma"/>
            <family val="2"/>
          </rPr>
          <t xml:space="preserve">Standard Deviation is a measure of the variability that exists in a series of data.  The greater the variability the larger the standard deviation.  Conversely, the less variability in the numbers, the smaller the standard deviation.  With relatively small standard deviations, the more "comfortable" you can feel that the results of using this data will reflect historical patterns.
</t>
        </r>
      </text>
    </comment>
    <comment ref="A84" authorId="0">
      <text>
        <r>
          <rPr>
            <b/>
            <sz val="8"/>
            <color indexed="81"/>
            <rFont val="Tahoma"/>
            <family val="2"/>
          </rPr>
          <t xml:space="preserve">Standard Deviation is a measure of the variability that exists in a series of data.  The greater the variability the larger the standard deviation.  Conversely, the less variability in the numbers, the smaller the standard deviation.  With relatively small standard deviations, the more "comfortable" you can feel that the results of using this data will reflect historical patterns.
</t>
        </r>
      </text>
    </comment>
    <comment ref="A111" authorId="0">
      <text>
        <r>
          <rPr>
            <b/>
            <sz val="8"/>
            <color indexed="81"/>
            <rFont val="Tahoma"/>
            <family val="2"/>
          </rPr>
          <t xml:space="preserve">Standard Deviation is a measure of the variability that exists in a series of data.  The greater the variability the larger the standard deviation.  Conversely, the less variability in the numbers, the smaller the standard deviation.  With relatively small standard deviations, the more "comfortable" you can feel that the results of using this data will reflect historical patterns.
</t>
        </r>
      </text>
    </comment>
    <comment ref="A131" authorId="0">
      <text>
        <r>
          <rPr>
            <b/>
            <sz val="8"/>
            <color indexed="81"/>
            <rFont val="Tahoma"/>
            <family val="2"/>
          </rPr>
          <t xml:space="preserve">Standard Deviation is a measure of the variability that exists in a series of data.  The greater the variability the larger the standard deviation.  Conversely, the less variability in the numbers, the smaller the standard deviation.  With relatively small standard deviations, the more "comfortable" you can feel that the results of using this data will reflect historical patterns.
</t>
        </r>
      </text>
    </comment>
    <comment ref="A151" authorId="0">
      <text>
        <r>
          <rPr>
            <b/>
            <sz val="8"/>
            <color indexed="81"/>
            <rFont val="Tahoma"/>
            <family val="2"/>
          </rPr>
          <t xml:space="preserve">Standard Deviation is a measure of the variability that exists in a series of data.  The greater the variability the larger the standard deviation.  Conversely, the less variability in the numbers, the smaller the standard deviation.  With relatively small standard deviations, the more "comfortable" you can feel that the results of using this data will reflect historical patterns.
</t>
        </r>
      </text>
    </comment>
  </commentList>
</comments>
</file>

<file path=xl/sharedStrings.xml><?xml version="1.0" encoding="utf-8"?>
<sst xmlns="http://schemas.openxmlformats.org/spreadsheetml/2006/main" count="562" uniqueCount="224">
  <si>
    <t>Commodity</t>
  </si>
  <si>
    <t>Basis</t>
  </si>
  <si>
    <t>Basis Increment</t>
  </si>
  <si>
    <t>Projected Cash</t>
  </si>
  <si>
    <t>Futures @ hedge time</t>
  </si>
  <si>
    <t>Brokerage &amp; Int. Adjustment</t>
  </si>
  <si>
    <t>Percent hedged</t>
  </si>
  <si>
    <t>percent hedged is equal to &gt;</t>
  </si>
  <si>
    <t>Put Option Establishes a Floor Price</t>
  </si>
  <si>
    <t>Call Option Establishes a Ceiling Price</t>
  </si>
  <si>
    <t xml:space="preserve">Floor = </t>
  </si>
  <si>
    <t>Ceiling =</t>
  </si>
  <si>
    <t>Table values show possible cash price potential with a put or call option</t>
  </si>
  <si>
    <t>Secondary Y Axis Labels =</t>
  </si>
  <si>
    <t>Data for Graphs</t>
  </si>
  <si>
    <t>BuyPut</t>
  </si>
  <si>
    <t>BuyCall</t>
  </si>
  <si>
    <t>Interest &amp; Broker Fee</t>
  </si>
  <si>
    <t>X Axis Increment Value</t>
  </si>
  <si>
    <t>Option Only</t>
  </si>
  <si>
    <t>Futures @ Exer/Offset</t>
  </si>
  <si>
    <t>Cash Price at Sale Time</t>
  </si>
  <si>
    <t>Expected Basis @ Sale</t>
  </si>
  <si>
    <t>Revenue</t>
  </si>
  <si>
    <t>Est. Cash</t>
  </si>
  <si>
    <t>Cash + Opt.</t>
  </si>
  <si>
    <t>Opt. Only</t>
  </si>
  <si>
    <t>Buy Call Options</t>
  </si>
  <si>
    <t>Buy Put Options</t>
  </si>
  <si>
    <t>Winter Wheat</t>
  </si>
  <si>
    <t>Information entered at time of Price/Yield Protection</t>
  </si>
  <si>
    <t>Total Expected Production, Using APH Yield</t>
  </si>
  <si>
    <t>Actual Yield at Harvest</t>
  </si>
  <si>
    <t>Conditions when Hedge is placed</t>
  </si>
  <si>
    <t>Net Predicted Cash/Floor Price</t>
  </si>
  <si>
    <t>Conditions When Options Purchased</t>
  </si>
  <si>
    <t>Expected Average Basis</t>
  </si>
  <si>
    <t>Actual Cash Price at Sale Time</t>
  </si>
  <si>
    <t>Actual Basis at Sale Time</t>
  </si>
  <si>
    <t>Strike Price @ Purchase</t>
  </si>
  <si>
    <t>Futures Price @ Purchase</t>
  </si>
  <si>
    <t>Predicted Floor Price with Put</t>
  </si>
  <si>
    <t>Predicted Ceiling Price with Call</t>
  </si>
  <si>
    <t>Crop Name&gt;</t>
  </si>
  <si>
    <t>This block does not control the graph.</t>
  </si>
  <si>
    <t>Number of  Futures/Options Contracts Purchased</t>
  </si>
  <si>
    <t>Profit/Loss on Put Option</t>
  </si>
  <si>
    <t>Profit/Loss on Call Option</t>
  </si>
  <si>
    <t>This block does not affect the graph</t>
  </si>
  <si>
    <t>Percent hedged using Puts</t>
  </si>
  <si>
    <t>Percent hedged using Calls</t>
  </si>
  <si>
    <t>Number of Contracts Traded</t>
  </si>
  <si>
    <t>Net Cash Price Adj. for % Hedged</t>
  </si>
  <si>
    <t>Profit or Loss on Hedge Only</t>
  </si>
  <si>
    <t>Futures @ Purchase</t>
  </si>
  <si>
    <t>Exptected Brokerage and Interest</t>
  </si>
  <si>
    <t>Expected Conditions @ Sale/Offset</t>
  </si>
  <si>
    <t>Cash @ Sale/Harvest/Offset</t>
  </si>
  <si>
    <t>Futures @ Sale/Harvest/Offset</t>
  </si>
  <si>
    <t>Actual Basis @ Sale/Harvest/Offset</t>
  </si>
  <si>
    <t>Basic Margin Accounting</t>
  </si>
  <si>
    <t>Commodity Traded</t>
  </si>
  <si>
    <t>Initial Position (Buy or Sell)</t>
  </si>
  <si>
    <t>(B or  S)</t>
  </si>
  <si>
    <t>S</t>
  </si>
  <si>
    <t>Date of Initial Position</t>
  </si>
  <si>
    <t>Current Price Quote</t>
  </si>
  <si>
    <t>-</t>
  </si>
  <si>
    <t>Previous Price Quote</t>
  </si>
  <si>
    <t>=</t>
  </si>
  <si>
    <t>X</t>
  </si>
  <si>
    <t>Units Under Contract</t>
  </si>
  <si>
    <t>Change in Margin From Last Quote</t>
  </si>
  <si>
    <t>+</t>
  </si>
  <si>
    <t>Previous Ending Margin Balance</t>
  </si>
  <si>
    <t>Margin Account Balance</t>
  </si>
  <si>
    <t>Margin Call Required</t>
  </si>
  <si>
    <t>Final Margin Account Balance</t>
  </si>
  <si>
    <t>Contract Month Traded-Month/Year (7/2012)</t>
  </si>
  <si>
    <t>Single Contract Size in Contract Units: bu., cwt…</t>
  </si>
  <si>
    <t>Number Contract Units Hedged</t>
  </si>
  <si>
    <t>Date Month &amp; Day (8/12)</t>
  </si>
  <si>
    <t>Change From Previous Quote (+/-)</t>
  </si>
  <si>
    <t>Spot Futures @ Exercise/Offset</t>
  </si>
  <si>
    <t>Interest and Brokerage per Unit</t>
  </si>
  <si>
    <t>Call Strike Price @ Purchase</t>
  </si>
  <si>
    <t>Call Option Premium</t>
  </si>
  <si>
    <t>Number of Contracts To Cover Expected Production</t>
  </si>
  <si>
    <t>Initial Contract Price</t>
  </si>
  <si>
    <t xml:space="preserve">Initial Margin Per Contract </t>
  </si>
  <si>
    <t>Maintenance Margin Required Per Contract</t>
  </si>
  <si>
    <t>Initial Margin for Hedge Per Contract</t>
  </si>
  <si>
    <t>Months Margin Money Outstanding</t>
  </si>
  <si>
    <t>Short Term Interest Rate (Annual)</t>
  </si>
  <si>
    <t>Short Hedge</t>
  </si>
  <si>
    <t>Long Hedge</t>
  </si>
  <si>
    <t>Cash/Fwd Contract Price @ Sale</t>
  </si>
  <si>
    <t>Conditions When Hedge is Placed</t>
  </si>
  <si>
    <t>Estimated Interest/Opportunity Cost</t>
  </si>
  <si>
    <t>Number of animals considered</t>
  </si>
  <si>
    <t>Percent Hedged</t>
  </si>
  <si>
    <t>Net Price Adjusted for % Hedged</t>
  </si>
  <si>
    <t>This block does not control the graph</t>
  </si>
  <si>
    <t>Futures@initial</t>
  </si>
  <si>
    <t>Trading Costs Per Cwt</t>
  </si>
  <si>
    <t>Number Cwt Hedged with Futures</t>
  </si>
  <si>
    <t>Conditions When Option Exercised/Offset</t>
  </si>
  <si>
    <t>Futures @ Exercise/Offset</t>
  </si>
  <si>
    <t>Puts are In-The-Money when Strike Price I s  &gt;  Current Futures Price</t>
  </si>
  <si>
    <t xml:space="preserve">  This block does not control graph</t>
  </si>
  <si>
    <t>Futures Price When Call Purchased</t>
  </si>
  <si>
    <t>Net Predicted Ceiling Price</t>
  </si>
  <si>
    <t>Net Cash Paid, Adjusted for % Hedged</t>
  </si>
  <si>
    <t>Calls are In-The-Money when Strike Price I s  &lt;  Current Futures Price</t>
  </si>
  <si>
    <t>Basis for Billings Montana for Feeder Cattle</t>
  </si>
  <si>
    <t>Information for these tables was provided by the Western Livestock Market Information Project</t>
  </si>
  <si>
    <t>Scroll right to see graphs of these basis tables.</t>
  </si>
  <si>
    <t>Note:  The graphs at right display tables values of NA as zeros.  Be careful of how you interpert this information.</t>
  </si>
  <si>
    <t>400 to 500 Lbs Medium Framed #1 Steers (Montana)</t>
  </si>
  <si>
    <t>Year</t>
  </si>
  <si>
    <t>Jan</t>
  </si>
  <si>
    <t>Feb</t>
  </si>
  <si>
    <t>Mar</t>
  </si>
  <si>
    <t>Apr</t>
  </si>
  <si>
    <t>May</t>
  </si>
  <si>
    <t>June</t>
  </si>
  <si>
    <t>July</t>
  </si>
  <si>
    <t>Aug</t>
  </si>
  <si>
    <t>Sept</t>
  </si>
  <si>
    <t>Oct</t>
  </si>
  <si>
    <t>Nov</t>
  </si>
  <si>
    <t>Dec.</t>
  </si>
  <si>
    <t xml:space="preserve"> ---</t>
  </si>
  <si>
    <t>Standard Dev.</t>
  </si>
  <si>
    <t>500 to 600 Lbs Medium Framed #1 Steers (Montana)</t>
  </si>
  <si>
    <t>600 to 700 Lbs Medium Framed #1 Steers (Montana)</t>
  </si>
  <si>
    <t>700 to 800 Lbs Medium Framed # 1 Steers (Montana)</t>
  </si>
  <si>
    <t>Basis tables for Montana Feeder Cattle  --- Heifers</t>
  </si>
  <si>
    <t>Information for these tables was provided by the Western Livestock Market Information Center</t>
  </si>
  <si>
    <t>400 to 500 Lbs    Medium Frame # 1 Heifers (Montana)</t>
  </si>
  <si>
    <t>500 to 600 Lbs    Medium Frame # 1 Heifers (Montana)</t>
  </si>
  <si>
    <t>600 to 700 Lbs    Medium Frame # 1 Heifers (Montana)</t>
  </si>
  <si>
    <t>Production Information</t>
  </si>
  <si>
    <t>Feeders</t>
  </si>
  <si>
    <t>Type of Contract&gt;&gt;</t>
  </si>
  <si>
    <t>$ Per Unit</t>
  </si>
  <si>
    <t>Expect Basis at Sale/Offset</t>
  </si>
  <si>
    <t>Brokerage Cost</t>
  </si>
  <si>
    <t xml:space="preserve">Brokerage + Interest </t>
  </si>
  <si>
    <t>Conditions When Hedge is Offset</t>
  </si>
  <si>
    <t>$/Unit</t>
  </si>
  <si>
    <t>Actual Basis at Sale/Offset</t>
  </si>
  <si>
    <t xml:space="preserve"> Prorated over Actual Production</t>
  </si>
  <si>
    <t>Premium @ Selected Strike Price</t>
  </si>
  <si>
    <t>Brokerage + Interest Cost</t>
  </si>
  <si>
    <t>Futures Price @ Exercise/Offset</t>
  </si>
  <si>
    <t xml:space="preserve">Brokerage Cost </t>
  </si>
  <si>
    <t>Brokerage + Interest Cost Per Unit</t>
  </si>
  <si>
    <t xml:space="preserve">    Prorated Over Actual Production</t>
  </si>
  <si>
    <t>Net Price Received-Option Contract</t>
  </si>
  <si>
    <t>Futures Price When Put Purchased</t>
  </si>
  <si>
    <t>Expected Basis @ Sale/Exercise</t>
  </si>
  <si>
    <t>Brokerage + Interest Costs</t>
  </si>
  <si>
    <t>Net Cash On Option Contract</t>
  </si>
  <si>
    <t>Brokerage and Interest $/Unit</t>
  </si>
  <si>
    <t>KCBT HRW</t>
  </si>
  <si>
    <t>Percent With Hedge/Put/Call Based on Expected Production</t>
  </si>
  <si>
    <t>Yearly Avg</t>
  </si>
  <si>
    <t>00-2014  Avg.</t>
  </si>
  <si>
    <t>Put Option Premium</t>
  </si>
  <si>
    <t>CME Futures Price @ Sale/Offset</t>
  </si>
  <si>
    <t>Number of Contracts for 100% Coverage</t>
  </si>
  <si>
    <t>Expected Yield</t>
  </si>
  <si>
    <t xml:space="preserve">Production cover by Futures Contracts </t>
  </si>
  <si>
    <t>Conditions @ Option Exercise/Expire</t>
  </si>
  <si>
    <t xml:space="preserve">Conditions @ Option Exercise/Expire  </t>
  </si>
  <si>
    <t>Acres Price/Revenue Protected</t>
  </si>
  <si>
    <t>Unit Size of Single Contract for This Commodity (Bu./Cwt.)</t>
  </si>
  <si>
    <t>Net Cash Price Received/Paid</t>
  </si>
  <si>
    <t xml:space="preserve">Net Cash price received adjusted for </t>
  </si>
  <si>
    <t>Net Predicted Cash Price</t>
  </si>
  <si>
    <t>Net Gain/Loss--Futures Only</t>
  </si>
  <si>
    <t>Net Gain/Loss on Put Options Per Unit</t>
  </si>
  <si>
    <t>Gain/Loss on Call Option Only</t>
  </si>
  <si>
    <t>Gain/Loss Adusted for Percent Coverage</t>
  </si>
  <si>
    <t>Net Price: Actual Prod.--Adj. by % Hedged</t>
  </si>
  <si>
    <t>PUT Option Strike Price</t>
  </si>
  <si>
    <t>CALL Option Strike Price</t>
  </si>
  <si>
    <t>(S=Sell Futures,  B=Buy Futures)  (S or B)&gt;&gt;</t>
  </si>
  <si>
    <t>(S=Sell Futures,  B=Buy Futures)  Enter (S or B)&gt;&gt;</t>
  </si>
  <si>
    <t>Net Price On Futures</t>
  </si>
  <si>
    <t>Total Expected Production (Cwt)</t>
  </si>
  <si>
    <t>Contract Size in Units (Cwt)</t>
  </si>
  <si>
    <r>
      <t xml:space="preserve">Expected Average </t>
    </r>
    <r>
      <rPr>
        <u/>
        <sz val="12"/>
        <rFont val="Arial"/>
        <family val="2"/>
      </rPr>
      <t>Cwt</t>
    </r>
    <r>
      <rPr>
        <sz val="12"/>
        <rFont val="Arial"/>
        <family val="2"/>
      </rPr>
      <t xml:space="preserve"> at time of Sale</t>
    </r>
  </si>
  <si>
    <t>Number of Contracts Sold/Purchased</t>
  </si>
  <si>
    <t>Initial Margin Information @ Purchase</t>
  </si>
  <si>
    <t>Total Margin required for all contracts</t>
  </si>
  <si>
    <t>B</t>
  </si>
  <si>
    <t>&lt;&lt;&lt;Drop down data values for Futures Contract Sell or Buy</t>
  </si>
  <si>
    <t>Link to Futures Current Futures Market Information (Grains &amp; Livestock)</t>
  </si>
  <si>
    <t>http://tfc-charts.w2d.com/menu.html</t>
  </si>
  <si>
    <r>
      <t>Average Monthly Prices and Basis for years</t>
    </r>
    <r>
      <rPr>
        <b/>
        <sz val="14"/>
        <color indexed="16"/>
        <rFont val="Arial"/>
        <family val="2"/>
      </rPr>
      <t xml:space="preserve"> 2000 through 2010.</t>
    </r>
  </si>
  <si>
    <t>HRW Average Prices for Specific Month</t>
  </si>
  <si>
    <t>DNS Avg. Monthly Prices</t>
  </si>
  <si>
    <t>HRW Average Basis for Specific Month</t>
  </si>
  <si>
    <t>DNS Avg. Monthly Basis</t>
  </si>
  <si>
    <t>ORD</t>
  </si>
  <si>
    <t>11%</t>
  </si>
  <si>
    <t>12%</t>
  </si>
  <si>
    <t>13%</t>
  </si>
  <si>
    <t>14%</t>
  </si>
  <si>
    <t>15%</t>
  </si>
  <si>
    <t>Jun</t>
  </si>
  <si>
    <t>Jul</t>
  </si>
  <si>
    <t>Sep</t>
  </si>
  <si>
    <t>Dec</t>
  </si>
  <si>
    <r>
      <t>Standard Deviation for Monthly Prices and Basis for years</t>
    </r>
    <r>
      <rPr>
        <b/>
        <sz val="12"/>
        <color indexed="16"/>
        <rFont val="Arial"/>
        <family val="2"/>
      </rPr>
      <t xml:space="preserve"> 2000 through 2010.</t>
    </r>
  </si>
  <si>
    <t>HRW Price StdDev for Specific Month</t>
  </si>
  <si>
    <t>DNS Price Monthly StdDev</t>
  </si>
  <si>
    <t>HRW Basis StdDev for Specific Month</t>
  </si>
  <si>
    <t>DNS Monthly Basis StdDev</t>
  </si>
  <si>
    <r>
      <t xml:space="preserve">Average Monthly Prices and Basis for years </t>
    </r>
    <r>
      <rPr>
        <b/>
        <sz val="12"/>
        <color indexed="16"/>
        <rFont val="Arial"/>
        <family val="2"/>
      </rPr>
      <t>2005 through 2010</t>
    </r>
    <r>
      <rPr>
        <b/>
        <sz val="12"/>
        <rFont val="Arial"/>
        <family val="2"/>
      </rPr>
      <t>.</t>
    </r>
  </si>
  <si>
    <r>
      <t xml:space="preserve">Standard Deviations for Monthly Prices and Basis for years </t>
    </r>
    <r>
      <rPr>
        <b/>
        <sz val="12"/>
        <color indexed="16"/>
        <rFont val="Arial"/>
        <family val="2"/>
      </rPr>
      <t>2005 through 2010.</t>
    </r>
  </si>
  <si>
    <t>Net Cash Price With Option Profit/Loss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</si>
</sst>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000"/>
    <numFmt numFmtId="167" formatCode="&quot;$&quot;#,##0.0000"/>
    <numFmt numFmtId="168" formatCode="0.0%"/>
    <numFmt numFmtId="169" formatCode="&quot;$&quot;#,##0"/>
    <numFmt numFmtId="170" formatCode="0.000"/>
    <numFmt numFmtId="171" formatCode="_(&quot;$&quot;* #,##0.0000_);_(&quot;$&quot;* \(#,##0.0000\);_(&quot;$&quot;* &quot;-&quot;????_);_(@_)"/>
    <numFmt numFmtId="172" formatCode="m/d;@"/>
    <numFmt numFmtId="173" formatCode="m\-yy"/>
    <numFmt numFmtId="174" formatCode="&quot;$&quot;#,##0.0000_);\(&quot;$&quot;#,##0.0000\)"/>
    <numFmt numFmtId="175" formatCode="&quot;$&quot;#,##0.000_);\(&quot;$&quot;#,##0.000\)"/>
    <numFmt numFmtId="176" formatCode="#,##0.0"/>
    <numFmt numFmtId="177" formatCode="mmm"/>
  </numFmts>
  <fonts count="51" x14ac:knownFonts="1">
    <font>
      <sz val="10"/>
      <name val="Arial"/>
    </font>
    <font>
      <sz val="10"/>
      <name val="Arial"/>
      <family val="2"/>
    </font>
    <font>
      <b/>
      <sz val="10"/>
      <name val="Arial"/>
      <family val="2"/>
    </font>
    <font>
      <sz val="10"/>
      <name val="Arial"/>
      <family val="2"/>
    </font>
    <font>
      <b/>
      <sz val="10"/>
      <color indexed="12"/>
      <name val="Arial"/>
      <family val="2"/>
    </font>
    <font>
      <sz val="10"/>
      <color indexed="10"/>
      <name val="Arial"/>
      <family val="2"/>
    </font>
    <font>
      <b/>
      <sz val="10"/>
      <color indexed="10"/>
      <name val="Arial"/>
      <family val="2"/>
    </font>
    <font>
      <sz val="8"/>
      <name val="Arial"/>
      <family val="2"/>
    </font>
    <font>
      <b/>
      <sz val="9"/>
      <color indexed="81"/>
      <name val="Tahoma"/>
      <family val="2"/>
    </font>
    <font>
      <sz val="8"/>
      <name val="Arial"/>
      <family val="2"/>
    </font>
    <font>
      <sz val="9"/>
      <name val="Arial"/>
      <family val="2"/>
    </font>
    <font>
      <b/>
      <sz val="8"/>
      <color indexed="81"/>
      <name val="Tahoma"/>
      <family val="2"/>
    </font>
    <font>
      <b/>
      <sz val="12"/>
      <name val="Arial"/>
      <family val="2"/>
    </font>
    <font>
      <b/>
      <sz val="14"/>
      <name val="Times New Roman"/>
      <family val="1"/>
    </font>
    <font>
      <sz val="12"/>
      <name val="Times New Roman"/>
      <family val="1"/>
    </font>
    <font>
      <b/>
      <sz val="12"/>
      <color indexed="12"/>
      <name val="Times New Roman"/>
      <family val="1"/>
    </font>
    <font>
      <sz val="10"/>
      <color indexed="12"/>
      <name val="Times New Roman"/>
      <family val="1"/>
    </font>
    <font>
      <sz val="12"/>
      <color indexed="12"/>
      <name val="Times New Roman"/>
      <family val="1"/>
    </font>
    <font>
      <b/>
      <sz val="28"/>
      <color indexed="10"/>
      <name val="Times New Roman"/>
      <family val="1"/>
    </font>
    <font>
      <b/>
      <sz val="24"/>
      <color indexed="10"/>
      <name val="Times New Roman"/>
      <family val="1"/>
    </font>
    <font>
      <b/>
      <sz val="12"/>
      <name val="Times New Roman"/>
      <family val="1"/>
    </font>
    <font>
      <b/>
      <sz val="10"/>
      <color indexed="81"/>
      <name val="Tahoma"/>
      <family val="2"/>
    </font>
    <font>
      <sz val="9"/>
      <color indexed="81"/>
      <name val="Tahoma"/>
      <family val="2"/>
    </font>
    <font>
      <sz val="14"/>
      <name val="Times New Roman"/>
      <family val="1"/>
    </font>
    <font>
      <sz val="9"/>
      <color indexed="10"/>
      <name val="Arial"/>
      <family val="2"/>
    </font>
    <font>
      <b/>
      <sz val="10"/>
      <name val="Times New Roman"/>
      <family val="1"/>
    </font>
    <font>
      <sz val="12"/>
      <name val="Arial"/>
      <family val="2"/>
    </font>
    <font>
      <b/>
      <sz val="10"/>
      <color indexed="12"/>
      <name val="Times New Roman"/>
      <family val="1"/>
    </font>
    <font>
      <sz val="12"/>
      <color rgb="FF0000FF"/>
      <name val="Times New Roman"/>
      <family val="1"/>
    </font>
    <font>
      <b/>
      <sz val="12"/>
      <color rgb="FF0000FF"/>
      <name val="Arial"/>
      <family val="2"/>
    </font>
    <font>
      <b/>
      <sz val="12"/>
      <color indexed="12"/>
      <name val="Arial"/>
      <family val="2"/>
    </font>
    <font>
      <b/>
      <sz val="12"/>
      <color indexed="10"/>
      <name val="Arial"/>
      <family val="2"/>
    </font>
    <font>
      <sz val="12"/>
      <color rgb="FFC00000"/>
      <name val="Arial"/>
      <family val="2"/>
    </font>
    <font>
      <b/>
      <sz val="12"/>
      <color rgb="FF800000"/>
      <name val="Arial"/>
      <family val="2"/>
    </font>
    <font>
      <b/>
      <sz val="14"/>
      <color indexed="81"/>
      <name val="Tahoma"/>
      <family val="2"/>
    </font>
    <font>
      <b/>
      <sz val="16"/>
      <color indexed="81"/>
      <name val="Tahoma"/>
      <family val="2"/>
    </font>
    <font>
      <b/>
      <sz val="16"/>
      <color rgb="FF0000FF"/>
      <name val="Arial"/>
      <family val="2"/>
    </font>
    <font>
      <b/>
      <sz val="10"/>
      <color rgb="FF800000"/>
      <name val="Arial"/>
      <family val="2"/>
    </font>
    <font>
      <b/>
      <sz val="14"/>
      <color rgb="FF0000FF"/>
      <name val="Arial"/>
      <family val="2"/>
    </font>
    <font>
      <b/>
      <sz val="11"/>
      <name val="Arial"/>
      <family val="2"/>
    </font>
    <font>
      <b/>
      <sz val="16"/>
      <color rgb="FFFF0000"/>
      <name val="Arial"/>
      <family val="2"/>
    </font>
    <font>
      <u/>
      <sz val="12"/>
      <name val="Arial"/>
      <family val="2"/>
    </font>
    <font>
      <sz val="11"/>
      <name val="Arial"/>
      <family val="2"/>
    </font>
    <font>
      <sz val="14"/>
      <name val="Arial"/>
      <family val="2"/>
    </font>
    <font>
      <u/>
      <sz val="10"/>
      <color theme="10"/>
      <name val="Arial"/>
      <family val="2"/>
    </font>
    <font>
      <u/>
      <sz val="14"/>
      <color theme="10"/>
      <name val="Arial"/>
      <family val="2"/>
    </font>
    <font>
      <b/>
      <sz val="14"/>
      <color indexed="16"/>
      <name val="Arial"/>
      <family val="2"/>
    </font>
    <font>
      <b/>
      <sz val="11"/>
      <color indexed="8"/>
      <name val="Arial"/>
      <family val="2"/>
    </font>
    <font>
      <b/>
      <sz val="12"/>
      <color indexed="16"/>
      <name val="Arial"/>
      <family val="2"/>
    </font>
    <font>
      <b/>
      <sz val="14"/>
      <color rgb="FF800000"/>
      <name val="Arial"/>
      <family val="2"/>
    </font>
    <font>
      <b/>
      <sz val="14"/>
      <name val="Arial"/>
      <family val="2"/>
    </font>
  </fonts>
  <fills count="14">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indexed="50"/>
        <bgColor indexed="64"/>
      </patternFill>
    </fill>
    <fill>
      <patternFill patternType="solid">
        <fgColor rgb="FFFFFF99"/>
        <bgColor indexed="64"/>
      </patternFill>
    </fill>
  </fills>
  <borders count="15">
    <border>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2" fontId="3" fillId="0" borderId="0" applyFon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xf numFmtId="0" fontId="1" fillId="0" borderId="0"/>
    <xf numFmtId="2" fontId="1" fillId="0" borderId="0" applyFont="0" applyFill="0" applyBorder="0" applyAlignment="0" applyProtection="0"/>
    <xf numFmtId="0" fontId="1" fillId="0" borderId="0"/>
    <xf numFmtId="9" fontId="1" fillId="0" borderId="0" applyFont="0" applyFill="0" applyBorder="0" applyAlignment="0" applyProtection="0"/>
    <xf numFmtId="0" fontId="44" fillId="0" borderId="0" applyNumberFormat="0" applyFill="0" applyBorder="0" applyAlignment="0" applyProtection="0"/>
  </cellStyleXfs>
  <cellXfs count="399">
    <xf numFmtId="0" fontId="0" fillId="0" borderId="0" xfId="0"/>
    <xf numFmtId="0" fontId="0" fillId="0" borderId="0" xfId="0" applyProtection="1"/>
    <xf numFmtId="0" fontId="0" fillId="0" borderId="0" xfId="0" applyProtection="1">
      <protection locked="0"/>
    </xf>
    <xf numFmtId="4" fontId="0" fillId="0" borderId="0" xfId="0" applyNumberFormat="1" applyProtection="1">
      <protection locked="0"/>
    </xf>
    <xf numFmtId="4" fontId="3" fillId="0" borderId="0" xfId="2" applyNumberFormat="1" applyFont="1" applyFill="1" applyBorder="1" applyProtection="1">
      <protection locked="0"/>
    </xf>
    <xf numFmtId="4" fontId="3" fillId="0" borderId="0" xfId="2" quotePrefix="1" applyNumberFormat="1" applyFont="1" applyFill="1" applyBorder="1" applyProtection="1">
      <protection locked="0"/>
    </xf>
    <xf numFmtId="0" fontId="6" fillId="0" borderId="0" xfId="0" applyFont="1"/>
    <xf numFmtId="0" fontId="0" fillId="0" borderId="0" xfId="0" applyBorder="1"/>
    <xf numFmtId="0" fontId="0" fillId="3" borderId="0" xfId="0" applyFill="1"/>
    <xf numFmtId="0" fontId="4" fillId="0" borderId="0" xfId="0" applyFont="1" applyBorder="1"/>
    <xf numFmtId="0" fontId="9" fillId="0" borderId="0" xfId="0" applyFont="1"/>
    <xf numFmtId="0" fontId="10" fillId="0" borderId="0" xfId="0" applyFont="1"/>
    <xf numFmtId="0" fontId="0" fillId="0" borderId="0" xfId="0" applyAlignment="1">
      <alignment horizontal="center"/>
    </xf>
    <xf numFmtId="164" fontId="0" fillId="0" borderId="0" xfId="0" applyNumberFormat="1" applyProtection="1"/>
    <xf numFmtId="164" fontId="0" fillId="4" borderId="0" xfId="0" applyNumberFormat="1" applyFill="1" applyProtection="1"/>
    <xf numFmtId="164" fontId="4" fillId="0" borderId="0" xfId="0" applyNumberFormat="1" applyFont="1" applyProtection="1">
      <protection locked="0"/>
    </xf>
    <xf numFmtId="164" fontId="0" fillId="5" borderId="0" xfId="0" applyNumberFormat="1" applyFill="1"/>
    <xf numFmtId="164" fontId="0" fillId="6" borderId="0" xfId="0" applyNumberFormat="1" applyFill="1"/>
    <xf numFmtId="164" fontId="10" fillId="0" borderId="0" xfId="0" applyNumberFormat="1" applyFont="1"/>
    <xf numFmtId="164" fontId="0" fillId="0" borderId="0" xfId="0" applyNumberFormat="1"/>
    <xf numFmtId="0" fontId="3" fillId="0" borderId="0" xfId="4"/>
    <xf numFmtId="0" fontId="3" fillId="0" borderId="0" xfId="4" applyProtection="1"/>
    <xf numFmtId="164" fontId="4" fillId="3" borderId="0" xfId="4" applyNumberFormat="1" applyFont="1" applyFill="1" applyProtection="1">
      <protection locked="0"/>
    </xf>
    <xf numFmtId="167" fontId="4" fillId="3" borderId="0" xfId="4" applyNumberFormat="1" applyFont="1" applyFill="1" applyProtection="1">
      <protection locked="0"/>
    </xf>
    <xf numFmtId="0" fontId="0" fillId="0" borderId="0" xfId="0" applyFill="1"/>
    <xf numFmtId="0" fontId="0" fillId="0" borderId="0" xfId="0" applyFill="1" applyBorder="1"/>
    <xf numFmtId="0" fontId="0" fillId="0" borderId="0" xfId="0" applyFill="1" applyBorder="1" applyProtection="1">
      <protection locked="0"/>
    </xf>
    <xf numFmtId="0" fontId="2" fillId="0" borderId="0" xfId="0" applyFont="1"/>
    <xf numFmtId="0" fontId="0" fillId="0" borderId="0" xfId="0" applyFill="1" applyAlignment="1">
      <alignment horizontal="center"/>
    </xf>
    <xf numFmtId="0" fontId="2" fillId="0" borderId="0" xfId="0" applyFont="1" applyBorder="1" applyAlignment="1">
      <alignment horizontal="center"/>
    </xf>
    <xf numFmtId="166" fontId="0" fillId="0" borderId="0" xfId="0" applyNumberFormat="1"/>
    <xf numFmtId="3" fontId="0" fillId="0" borderId="0" xfId="0" applyNumberFormat="1"/>
    <xf numFmtId="0" fontId="1" fillId="0" borderId="0" xfId="0" applyFont="1"/>
    <xf numFmtId="0" fontId="12" fillId="0" borderId="0" xfId="0" applyFont="1"/>
    <xf numFmtId="0" fontId="2" fillId="0" borderId="7" xfId="0" applyFont="1" applyBorder="1" applyAlignment="1">
      <alignment horizontal="center"/>
    </xf>
    <xf numFmtId="0" fontId="3" fillId="0" borderId="0" xfId="0" applyFont="1" applyFill="1" applyBorder="1" applyProtection="1">
      <protection locked="0"/>
    </xf>
    <xf numFmtId="44" fontId="2" fillId="0" borderId="0" xfId="2" applyFont="1" applyFill="1" applyBorder="1" applyProtection="1">
      <protection locked="0"/>
    </xf>
    <xf numFmtId="4" fontId="3" fillId="0" borderId="0" xfId="0" applyNumberFormat="1" applyFont="1" applyFill="1" applyBorder="1" applyProtection="1">
      <protection locked="0"/>
    </xf>
    <xf numFmtId="7" fontId="2" fillId="0" borderId="0" xfId="2" applyNumberFormat="1" applyFont="1" applyFill="1" applyBorder="1" applyAlignment="1" applyProtection="1">
      <alignment horizontal="center"/>
      <protection locked="0"/>
    </xf>
    <xf numFmtId="0" fontId="2" fillId="0" borderId="0" xfId="2" quotePrefix="1" applyNumberFormat="1" applyFont="1" applyFill="1" applyBorder="1" applyProtection="1">
      <protection locked="0"/>
    </xf>
    <xf numFmtId="0" fontId="2" fillId="0" borderId="0" xfId="2" applyNumberFormat="1" applyFont="1" applyFill="1" applyBorder="1" applyProtection="1">
      <protection locked="0"/>
    </xf>
    <xf numFmtId="165" fontId="2" fillId="0" borderId="0" xfId="1" applyNumberFormat="1" applyFont="1" applyFill="1" applyBorder="1" applyProtection="1">
      <protection locked="0"/>
    </xf>
    <xf numFmtId="4" fontId="0" fillId="0" borderId="0" xfId="0" applyNumberFormat="1" applyFill="1" applyBorder="1" applyProtection="1">
      <protection locked="0"/>
    </xf>
    <xf numFmtId="4" fontId="6" fillId="0" borderId="0" xfId="1" applyNumberFormat="1" applyFont="1" applyFill="1" applyBorder="1" applyProtection="1">
      <protection locked="0"/>
    </xf>
    <xf numFmtId="4" fontId="0" fillId="0" borderId="0" xfId="0" applyNumberFormat="1" applyFill="1" applyBorder="1"/>
    <xf numFmtId="0" fontId="1" fillId="0" borderId="0" xfId="0" applyFont="1" applyBorder="1"/>
    <xf numFmtId="0" fontId="13" fillId="0" borderId="0" xfId="0" applyFont="1"/>
    <xf numFmtId="0" fontId="14" fillId="0" borderId="0" xfId="0" applyFont="1"/>
    <xf numFmtId="0" fontId="16" fillId="0" borderId="0" xfId="0" applyFont="1" applyAlignment="1">
      <alignment horizontal="center"/>
    </xf>
    <xf numFmtId="0" fontId="14" fillId="0" borderId="0" xfId="0" applyFont="1" applyAlignment="1">
      <alignment horizontal="center"/>
    </xf>
    <xf numFmtId="0" fontId="16" fillId="0" borderId="0" xfId="0" applyFont="1"/>
    <xf numFmtId="44" fontId="16" fillId="0" borderId="0" xfId="0" applyNumberFormat="1" applyFont="1"/>
    <xf numFmtId="0" fontId="17" fillId="0" borderId="0" xfId="0" applyFont="1" applyAlignment="1">
      <alignment horizontal="center"/>
    </xf>
    <xf numFmtId="0" fontId="14" fillId="0" borderId="0" xfId="0" applyFont="1" applyFill="1"/>
    <xf numFmtId="2" fontId="20" fillId="0" borderId="0" xfId="0" applyNumberFormat="1" applyFont="1" applyFill="1" applyBorder="1"/>
    <xf numFmtId="2" fontId="14" fillId="0" borderId="0" xfId="0" applyNumberFormat="1" applyFont="1" applyFill="1" applyBorder="1"/>
    <xf numFmtId="167" fontId="14" fillId="0" borderId="0" xfId="0" applyNumberFormat="1" applyFont="1" applyFill="1" applyBorder="1"/>
    <xf numFmtId="8" fontId="14" fillId="0" borderId="0" xfId="0" applyNumberFormat="1" applyFont="1" applyFill="1" applyBorder="1" applyProtection="1">
      <protection locked="0"/>
    </xf>
    <xf numFmtId="8" fontId="14" fillId="0" borderId="0" xfId="1" applyNumberFormat="1" applyFont="1" applyFill="1" applyBorder="1"/>
    <xf numFmtId="8" fontId="14" fillId="0" borderId="0" xfId="1" applyNumberFormat="1" applyFont="1" applyFill="1" applyBorder="1" applyAlignment="1">
      <alignment horizontal="center"/>
    </xf>
    <xf numFmtId="0" fontId="18" fillId="0" borderId="0" xfId="0" quotePrefix="1" applyFont="1" applyBorder="1" applyAlignment="1">
      <alignment horizontal="center" vertical="center" wrapText="1"/>
    </xf>
    <xf numFmtId="0" fontId="19" fillId="0" borderId="0" xfId="0" quotePrefix="1" applyFont="1" applyBorder="1" applyAlignment="1">
      <alignment horizontal="center" vertical="center" wrapText="1"/>
    </xf>
    <xf numFmtId="0" fontId="19" fillId="0" borderId="0" xfId="0" quotePrefix="1" applyFont="1" applyBorder="1" applyAlignment="1">
      <alignment vertical="center" wrapText="1"/>
    </xf>
    <xf numFmtId="0" fontId="15" fillId="0" borderId="7" xfId="0" applyFont="1" applyBorder="1" applyAlignment="1" applyProtection="1">
      <alignment horizontal="center"/>
      <protection locked="0"/>
    </xf>
    <xf numFmtId="44" fontId="15" fillId="0" borderId="7" xfId="0" applyNumberFormat="1" applyFont="1" applyBorder="1" applyProtection="1">
      <protection locked="0"/>
    </xf>
    <xf numFmtId="14" fontId="15" fillId="0" borderId="7" xfId="0" applyNumberFormat="1" applyFont="1" applyBorder="1" applyAlignment="1">
      <alignment horizontal="center"/>
    </xf>
    <xf numFmtId="37" fontId="14" fillId="0" borderId="0" xfId="1" applyNumberFormat="1" applyFont="1" applyFill="1" applyBorder="1"/>
    <xf numFmtId="172" fontId="28" fillId="0" borderId="0" xfId="0" quotePrefix="1" applyNumberFormat="1" applyFont="1" applyBorder="1" applyAlignment="1" applyProtection="1">
      <alignment horizontal="center"/>
      <protection locked="0"/>
    </xf>
    <xf numFmtId="173" fontId="15" fillId="0" borderId="7" xfId="0" applyNumberFormat="1" applyFont="1" applyBorder="1" applyAlignment="1">
      <alignment horizontal="center"/>
    </xf>
    <xf numFmtId="7" fontId="28" fillId="0" borderId="0" xfId="0" applyNumberFormat="1" applyFont="1" applyBorder="1" applyProtection="1">
      <protection locked="0"/>
    </xf>
    <xf numFmtId="0" fontId="2" fillId="0" borderId="7" xfId="0" applyFont="1" applyBorder="1" applyAlignment="1">
      <alignment horizontal="center" vertical="center" wrapText="1"/>
    </xf>
    <xf numFmtId="164" fontId="4" fillId="0" borderId="0" xfId="0" applyNumberFormat="1" applyFont="1" applyBorder="1" applyProtection="1">
      <protection locked="0"/>
    </xf>
    <xf numFmtId="166" fontId="0" fillId="0" borderId="0" xfId="0" applyNumberFormat="1" applyProtection="1"/>
    <xf numFmtId="2" fontId="0" fillId="0" borderId="0" xfId="0" applyNumberFormat="1"/>
    <xf numFmtId="0" fontId="2" fillId="0" borderId="0" xfId="0" applyFont="1" applyBorder="1"/>
    <xf numFmtId="0" fontId="2" fillId="0" borderId="0" xfId="0" applyFont="1" applyBorder="1" applyAlignment="1">
      <alignment horizontal="center" wrapText="1"/>
    </xf>
    <xf numFmtId="2" fontId="4" fillId="0" borderId="3" xfId="0" applyNumberFormat="1" applyFont="1" applyBorder="1" applyProtection="1">
      <protection locked="0"/>
    </xf>
    <xf numFmtId="2" fontId="1" fillId="5" borderId="0" xfId="0" applyNumberFormat="1" applyFont="1" applyFill="1"/>
    <xf numFmtId="2" fontId="1" fillId="6" borderId="0" xfId="0" applyNumberFormat="1" applyFont="1" applyFill="1"/>
    <xf numFmtId="0" fontId="7" fillId="0" borderId="0" xfId="0" applyFont="1"/>
    <xf numFmtId="2" fontId="1" fillId="0" borderId="0" xfId="0" applyNumberFormat="1" applyFont="1"/>
    <xf numFmtId="0" fontId="0" fillId="0" borderId="0" xfId="0" applyAlignment="1"/>
    <xf numFmtId="2" fontId="1" fillId="0" borderId="0" xfId="0" applyNumberFormat="1" applyFont="1" applyAlignment="1">
      <alignment horizontal="center"/>
    </xf>
    <xf numFmtId="2" fontId="1" fillId="0" borderId="2" xfId="0" applyNumberFormat="1" applyFont="1" applyBorder="1"/>
    <xf numFmtId="2" fontId="1" fillId="0" borderId="2" xfId="0" applyNumberFormat="1" applyFont="1" applyBorder="1" applyAlignment="1">
      <alignment horizontal="center"/>
    </xf>
    <xf numFmtId="0" fontId="24" fillId="0" borderId="0" xfId="0" applyFont="1" applyBorder="1" applyAlignment="1">
      <alignment horizontal="center" wrapText="1"/>
    </xf>
    <xf numFmtId="170" fontId="25" fillId="0" borderId="0" xfId="0" applyNumberFormat="1" applyFont="1"/>
    <xf numFmtId="0" fontId="5" fillId="0" borderId="0" xfId="0" applyFont="1" applyBorder="1" applyAlignment="1">
      <alignment horizontal="center" wrapText="1"/>
    </xf>
    <xf numFmtId="0" fontId="26" fillId="0" borderId="0" xfId="0" applyFont="1" applyBorder="1"/>
    <xf numFmtId="0" fontId="20" fillId="0" borderId="0" xfId="0" applyFont="1" applyBorder="1" applyAlignment="1">
      <alignment horizontal="left"/>
    </xf>
    <xf numFmtId="0" fontId="26" fillId="0" borderId="0" xfId="0" applyFont="1"/>
    <xf numFmtId="164" fontId="2" fillId="0" borderId="0" xfId="0" applyNumberFormat="1" applyFont="1"/>
    <xf numFmtId="4" fontId="1" fillId="0" borderId="0" xfId="0" applyNumberFormat="1" applyFont="1" applyAlignment="1">
      <alignment horizontal="center"/>
    </xf>
    <xf numFmtId="4" fontId="1" fillId="0" borderId="2" xfId="0" applyNumberFormat="1" applyFont="1" applyBorder="1" applyAlignment="1">
      <alignment horizontal="center"/>
    </xf>
    <xf numFmtId="0" fontId="26" fillId="0" borderId="0" xfId="0" applyFont="1" applyAlignment="1">
      <alignment horizontal="center" wrapText="1"/>
    </xf>
    <xf numFmtId="0" fontId="27" fillId="0" borderId="7" xfId="0" applyFont="1" applyBorder="1" applyAlignment="1" applyProtection="1">
      <alignment horizontal="center"/>
      <protection locked="0"/>
    </xf>
    <xf numFmtId="6" fontId="14" fillId="0" borderId="0" xfId="1" applyNumberFormat="1" applyFont="1" applyFill="1" applyBorder="1"/>
    <xf numFmtId="6" fontId="0" fillId="0" borderId="0" xfId="0" applyNumberFormat="1" applyFill="1"/>
    <xf numFmtId="6" fontId="0" fillId="0" borderId="0" xfId="0" applyNumberFormat="1"/>
    <xf numFmtId="6" fontId="3" fillId="0" borderId="0" xfId="2" quotePrefix="1" applyNumberFormat="1" applyFont="1" applyFill="1" applyBorder="1" applyProtection="1">
      <protection locked="0"/>
    </xf>
    <xf numFmtId="6" fontId="3" fillId="0" borderId="0" xfId="0" applyNumberFormat="1" applyFont="1" applyFill="1" applyBorder="1" applyProtection="1">
      <protection locked="0"/>
    </xf>
    <xf numFmtId="6" fontId="3" fillId="0" borderId="0" xfId="2" applyNumberFormat="1" applyFont="1" applyFill="1" applyBorder="1" applyProtection="1">
      <protection locked="0"/>
    </xf>
    <xf numFmtId="6" fontId="14" fillId="0" borderId="0" xfId="1" applyNumberFormat="1" applyFont="1" applyFill="1" applyBorder="1" applyAlignment="1">
      <alignment horizontal="center"/>
    </xf>
    <xf numFmtId="6" fontId="0" fillId="0" borderId="0" xfId="0" applyNumberFormat="1" applyFill="1" applyAlignment="1">
      <alignment horizontal="center"/>
    </xf>
    <xf numFmtId="6" fontId="0" fillId="0" borderId="0" xfId="0" applyNumberFormat="1" applyAlignment="1">
      <alignment horizontal="center"/>
    </xf>
    <xf numFmtId="6" fontId="2" fillId="0" borderId="0" xfId="2" quotePrefix="1" applyNumberFormat="1" applyFont="1" applyFill="1" applyBorder="1" applyProtection="1">
      <protection locked="0"/>
    </xf>
    <xf numFmtId="6" fontId="2" fillId="0" borderId="0" xfId="1" applyNumberFormat="1" applyFont="1" applyFill="1" applyBorder="1" applyProtection="1">
      <protection locked="0"/>
    </xf>
    <xf numFmtId="6" fontId="0" fillId="0" borderId="0" xfId="0" applyNumberFormat="1" applyFill="1" applyBorder="1" applyProtection="1">
      <protection locked="0"/>
    </xf>
    <xf numFmtId="0" fontId="23" fillId="0" borderId="2" xfId="0" applyFont="1" applyBorder="1" applyAlignment="1">
      <alignment horizontal="centerContinuous"/>
    </xf>
    <xf numFmtId="0" fontId="13" fillId="0" borderId="0" xfId="0" applyFont="1" applyBorder="1" applyAlignment="1">
      <alignment horizontal="left"/>
    </xf>
    <xf numFmtId="0" fontId="23" fillId="0" borderId="0" xfId="0" applyFont="1" applyBorder="1" applyAlignment="1">
      <alignment horizontal="centerContinuous"/>
    </xf>
    <xf numFmtId="0" fontId="2" fillId="0" borderId="7" xfId="0" applyFont="1" applyFill="1" applyBorder="1" applyAlignment="1">
      <alignment horizontal="center"/>
    </xf>
    <xf numFmtId="2" fontId="1" fillId="0" borderId="10" xfId="0" applyNumberFormat="1" applyFont="1" applyBorder="1"/>
    <xf numFmtId="2" fontId="1" fillId="0" borderId="13" xfId="0" applyNumberFormat="1" applyFont="1" applyBorder="1"/>
    <xf numFmtId="2" fontId="1" fillId="0" borderId="8" xfId="0" applyNumberFormat="1" applyFont="1" applyBorder="1"/>
    <xf numFmtId="2" fontId="1" fillId="0" borderId="0" xfId="0" applyNumberFormat="1" applyFont="1" applyBorder="1"/>
    <xf numFmtId="2" fontId="1" fillId="0" borderId="0" xfId="0" applyNumberFormat="1" applyFont="1" applyBorder="1" applyAlignment="1">
      <alignment horizontal="center"/>
    </xf>
    <xf numFmtId="0" fontId="2" fillId="0" borderId="2" xfId="0" applyFont="1" applyBorder="1" applyAlignment="1">
      <alignment horizontal="center"/>
    </xf>
    <xf numFmtId="2" fontId="1" fillId="0" borderId="9" xfId="0" applyNumberFormat="1" applyFont="1" applyBorder="1"/>
    <xf numFmtId="2" fontId="1" fillId="0" borderId="14" xfId="0" applyNumberFormat="1" applyFont="1" applyBorder="1"/>
    <xf numFmtId="164" fontId="2" fillId="0" borderId="2" xfId="0" applyNumberFormat="1" applyFont="1" applyBorder="1"/>
    <xf numFmtId="2" fontId="1" fillId="0" borderId="12" xfId="0" applyNumberFormat="1" applyFont="1" applyBorder="1"/>
    <xf numFmtId="0" fontId="13" fillId="0" borderId="0" xfId="0" applyFont="1" applyBorder="1" applyAlignment="1">
      <alignment horizontal="centerContinuous"/>
    </xf>
    <xf numFmtId="2" fontId="1" fillId="0" borderId="1" xfId="0" applyNumberFormat="1" applyFont="1" applyBorder="1"/>
    <xf numFmtId="0" fontId="25" fillId="0" borderId="0" xfId="0" applyFont="1" applyBorder="1" applyAlignment="1">
      <alignment horizontal="center"/>
    </xf>
    <xf numFmtId="0" fontId="25" fillId="0" borderId="13" xfId="0" applyFont="1" applyBorder="1" applyAlignment="1">
      <alignment horizontal="center"/>
    </xf>
    <xf numFmtId="0" fontId="2" fillId="0" borderId="13" xfId="0" applyFont="1" applyBorder="1" applyAlignment="1">
      <alignment horizontal="center"/>
    </xf>
    <xf numFmtId="164" fontId="1" fillId="0" borderId="10" xfId="0" applyNumberFormat="1" applyFont="1" applyBorder="1"/>
    <xf numFmtId="164" fontId="1" fillId="0" borderId="8" xfId="0" applyNumberFormat="1" applyFont="1" applyBorder="1"/>
    <xf numFmtId="0" fontId="2" fillId="0" borderId="14" xfId="0" applyFont="1" applyBorder="1" applyAlignment="1">
      <alignment horizontal="center"/>
    </xf>
    <xf numFmtId="164" fontId="1" fillId="0" borderId="9" xfId="0" applyNumberFormat="1" applyFont="1" applyBorder="1"/>
    <xf numFmtId="0" fontId="1" fillId="0" borderId="13" xfId="0" applyFont="1" applyBorder="1"/>
    <xf numFmtId="0" fontId="24" fillId="0" borderId="13" xfId="0" applyFont="1" applyBorder="1" applyAlignment="1">
      <alignment horizontal="center" wrapText="1"/>
    </xf>
    <xf numFmtId="4" fontId="1" fillId="0" borderId="0" xfId="0" applyNumberFormat="1" applyFont="1" applyBorder="1" applyAlignment="1">
      <alignment horizontal="center"/>
    </xf>
    <xf numFmtId="0" fontId="12" fillId="0" borderId="0" xfId="0" applyFont="1" applyBorder="1"/>
    <xf numFmtId="170" fontId="12" fillId="0" borderId="0" xfId="0" applyNumberFormat="1" applyFont="1" applyBorder="1"/>
    <xf numFmtId="0" fontId="20" fillId="0" borderId="7" xfId="0" applyFont="1" applyBorder="1" applyAlignment="1">
      <alignment horizontal="center"/>
    </xf>
    <xf numFmtId="0" fontId="20" fillId="0" borderId="4" xfId="0" applyFont="1" applyFill="1" applyBorder="1" applyAlignment="1">
      <alignment horizontal="center"/>
    </xf>
    <xf numFmtId="2" fontId="1" fillId="0" borderId="8" xfId="0" applyNumberFormat="1" applyFont="1" applyBorder="1" applyAlignment="1">
      <alignment horizontal="center"/>
    </xf>
    <xf numFmtId="2" fontId="1" fillId="0" borderId="12" xfId="0" applyNumberFormat="1" applyFont="1" applyBorder="1" applyAlignment="1">
      <alignment horizontal="center"/>
    </xf>
    <xf numFmtId="2" fontId="1" fillId="0" borderId="13" xfId="0" applyNumberFormat="1" applyFont="1" applyBorder="1" applyAlignment="1">
      <alignment horizontal="center"/>
    </xf>
    <xf numFmtId="4" fontId="1" fillId="0" borderId="8" xfId="0" applyNumberFormat="1" applyFont="1" applyBorder="1" applyAlignment="1">
      <alignment horizontal="center"/>
    </xf>
    <xf numFmtId="4" fontId="1" fillId="0" borderId="13" xfId="0" applyNumberFormat="1" applyFont="1" applyBorder="1" applyAlignment="1">
      <alignment horizontal="center"/>
    </xf>
    <xf numFmtId="4" fontId="1" fillId="0" borderId="10" xfId="0" applyNumberFormat="1" applyFont="1" applyBorder="1" applyAlignment="1">
      <alignment horizontal="center"/>
    </xf>
    <xf numFmtId="4" fontId="1" fillId="0" borderId="1" xfId="0" applyNumberFormat="1" applyFont="1" applyBorder="1" applyAlignment="1">
      <alignment horizontal="center"/>
    </xf>
    <xf numFmtId="4" fontId="1" fillId="0" borderId="12" xfId="0" applyNumberFormat="1" applyFont="1" applyBorder="1" applyAlignment="1">
      <alignment horizontal="center"/>
    </xf>
    <xf numFmtId="2" fontId="1" fillId="0" borderId="10" xfId="0" applyNumberFormat="1" applyFont="1" applyBorder="1" applyAlignment="1">
      <alignment horizontal="center"/>
    </xf>
    <xf numFmtId="4" fontId="1" fillId="0" borderId="9" xfId="0" applyNumberFormat="1" applyFont="1" applyBorder="1" applyAlignment="1">
      <alignment horizontal="center"/>
    </xf>
    <xf numFmtId="4" fontId="1" fillId="0" borderId="14" xfId="0" applyNumberFormat="1" applyFont="1" applyBorder="1" applyAlignment="1">
      <alignment horizontal="center"/>
    </xf>
    <xf numFmtId="0" fontId="20" fillId="0" borderId="13" xfId="0" applyFont="1" applyFill="1" applyBorder="1" applyAlignment="1">
      <alignment horizontal="center"/>
    </xf>
    <xf numFmtId="164" fontId="1" fillId="0" borderId="0" xfId="0" applyNumberFormat="1" applyFont="1" applyBorder="1" applyAlignment="1">
      <alignment horizontal="center"/>
    </xf>
    <xf numFmtId="164" fontId="1" fillId="0" borderId="9" xfId="0" applyNumberFormat="1" applyFont="1" applyBorder="1" applyAlignment="1">
      <alignment horizontal="center"/>
    </xf>
    <xf numFmtId="164" fontId="0" fillId="0" borderId="0" xfId="0" applyNumberFormat="1" applyFill="1"/>
    <xf numFmtId="0" fontId="6" fillId="0" borderId="0" xfId="0" applyFont="1" applyFill="1"/>
    <xf numFmtId="0" fontId="9" fillId="0" borderId="0" xfId="0" applyFont="1" applyFill="1"/>
    <xf numFmtId="164" fontId="10" fillId="0" borderId="0" xfId="0" applyNumberFormat="1" applyFont="1" applyFill="1"/>
    <xf numFmtId="2" fontId="10" fillId="0" borderId="0" xfId="0" applyNumberFormat="1" applyFont="1" applyFill="1"/>
    <xf numFmtId="3" fontId="15" fillId="0" borderId="7" xfId="0" applyNumberFormat="1" applyFont="1" applyBorder="1" applyAlignment="1" applyProtection="1">
      <alignment horizontal="center"/>
      <protection locked="0"/>
    </xf>
    <xf numFmtId="171" fontId="15" fillId="0" borderId="7" xfId="0" applyNumberFormat="1" applyFont="1" applyBorder="1" applyAlignment="1" applyProtection="1">
      <alignment horizontal="center"/>
      <protection locked="0"/>
    </xf>
    <xf numFmtId="0" fontId="0" fillId="0" borderId="0" xfId="0" applyAlignment="1">
      <alignment horizontal="right"/>
    </xf>
    <xf numFmtId="0" fontId="12" fillId="0" borderId="0" xfId="0" applyFont="1" applyProtection="1"/>
    <xf numFmtId="0" fontId="26" fillId="0" borderId="0" xfId="0" applyFont="1" applyFill="1" applyProtection="1"/>
    <xf numFmtId="0" fontId="26" fillId="0" borderId="0" xfId="0" applyFont="1" applyFill="1"/>
    <xf numFmtId="0" fontId="26" fillId="0" borderId="0" xfId="0" applyFont="1" applyProtection="1"/>
    <xf numFmtId="0" fontId="12" fillId="10" borderId="0" xfId="0" applyFont="1" applyFill="1"/>
    <xf numFmtId="0" fontId="26" fillId="10" borderId="0" xfId="0" applyFont="1" applyFill="1"/>
    <xf numFmtId="0" fontId="29" fillId="11" borderId="0" xfId="0" applyFont="1" applyFill="1" applyAlignment="1">
      <alignment horizontal="center"/>
    </xf>
    <xf numFmtId="164" fontId="30" fillId="0" borderId="0" xfId="0" applyNumberFormat="1" applyFont="1" applyFill="1" applyBorder="1" applyProtection="1">
      <protection locked="0"/>
    </xf>
    <xf numFmtId="3" fontId="30" fillId="3" borderId="0" xfId="0" applyNumberFormat="1" applyFont="1" applyFill="1" applyProtection="1">
      <protection locked="0"/>
    </xf>
    <xf numFmtId="7" fontId="26" fillId="0" borderId="0" xfId="0" applyNumberFormat="1" applyFont="1" applyBorder="1"/>
    <xf numFmtId="4" fontId="30" fillId="3" borderId="0" xfId="0" applyNumberFormat="1" applyFont="1" applyFill="1" applyProtection="1">
      <protection locked="0"/>
    </xf>
    <xf numFmtId="0" fontId="12" fillId="0" borderId="0" xfId="0" applyFont="1" applyFill="1"/>
    <xf numFmtId="0" fontId="12" fillId="0" borderId="0" xfId="0" applyFont="1" applyFill="1" applyAlignment="1">
      <alignment horizontal="right"/>
    </xf>
    <xf numFmtId="164" fontId="26" fillId="0" borderId="0" xfId="0" applyNumberFormat="1" applyFont="1" applyFill="1" applyBorder="1" applyProtection="1">
      <protection locked="0"/>
    </xf>
    <xf numFmtId="164" fontId="30" fillId="0" borderId="0" xfId="0" applyNumberFormat="1" applyFont="1" applyFill="1" applyProtection="1">
      <protection locked="0"/>
    </xf>
    <xf numFmtId="2" fontId="26" fillId="0" borderId="0" xfId="0" applyNumberFormat="1" applyFont="1" applyBorder="1"/>
    <xf numFmtId="164" fontId="30" fillId="0" borderId="0" xfId="0" applyNumberFormat="1" applyFont="1" applyBorder="1" applyProtection="1">
      <protection locked="0"/>
    </xf>
    <xf numFmtId="164" fontId="26" fillId="0" borderId="0" xfId="0" applyNumberFormat="1" applyFont="1" applyBorder="1"/>
    <xf numFmtId="0" fontId="12" fillId="10" borderId="0" xfId="0" applyFont="1" applyFill="1" applyAlignment="1">
      <alignment horizontal="right"/>
    </xf>
    <xf numFmtId="4" fontId="26" fillId="0" borderId="0" xfId="0" applyNumberFormat="1" applyFont="1" applyBorder="1"/>
    <xf numFmtId="169" fontId="30" fillId="3" borderId="0" xfId="0" applyNumberFormat="1" applyFont="1" applyFill="1" applyProtection="1">
      <protection locked="0"/>
    </xf>
    <xf numFmtId="169" fontId="26" fillId="0" borderId="0" xfId="0" applyNumberFormat="1" applyFont="1"/>
    <xf numFmtId="10" fontId="29" fillId="0" borderId="0" xfId="5" applyNumberFormat="1" applyFont="1" applyAlignment="1">
      <alignment horizontal="right"/>
    </xf>
    <xf numFmtId="164" fontId="26" fillId="0" borderId="0" xfId="0" applyNumberFormat="1" applyFont="1"/>
    <xf numFmtId="0" fontId="12" fillId="0" borderId="0" xfId="0" applyFont="1" applyFill="1" applyProtection="1"/>
    <xf numFmtId="0" fontId="12" fillId="10" borderId="0" xfId="0" applyFont="1" applyFill="1" applyBorder="1" applyAlignment="1">
      <alignment horizontal="left"/>
    </xf>
    <xf numFmtId="0" fontId="12" fillId="10" borderId="2" xfId="0" applyFont="1" applyFill="1" applyBorder="1" applyAlignment="1" applyProtection="1">
      <alignment horizontal="left"/>
    </xf>
    <xf numFmtId="0" fontId="26" fillId="0" borderId="2" xfId="0" applyFont="1" applyBorder="1"/>
    <xf numFmtId="0" fontId="12" fillId="10" borderId="2" xfId="0" applyFont="1" applyFill="1" applyBorder="1" applyAlignment="1">
      <alignment horizontal="right"/>
    </xf>
    <xf numFmtId="0" fontId="12" fillId="0" borderId="0" xfId="0" applyFont="1" applyFill="1" applyBorder="1" applyAlignment="1">
      <alignment horizontal="right"/>
    </xf>
    <xf numFmtId="0" fontId="31" fillId="0" borderId="5" xfId="0" applyFont="1" applyBorder="1"/>
    <xf numFmtId="0" fontId="26" fillId="0" borderId="11" xfId="0" applyFont="1" applyBorder="1" applyAlignment="1">
      <alignment horizontal="left"/>
    </xf>
    <xf numFmtId="0" fontId="26" fillId="0" borderId="11" xfId="0" applyFont="1" applyBorder="1"/>
    <xf numFmtId="0" fontId="12" fillId="0" borderId="6" xfId="0" applyFont="1" applyBorder="1" applyAlignment="1">
      <alignment horizontal="right"/>
    </xf>
    <xf numFmtId="0" fontId="12" fillId="0" borderId="0" xfId="0" applyFont="1" applyFill="1" applyBorder="1"/>
    <xf numFmtId="0" fontId="26" fillId="0" borderId="0" xfId="0" applyFont="1" applyFill="1" applyBorder="1"/>
    <xf numFmtId="0" fontId="26" fillId="0" borderId="10" xfId="0" applyFont="1" applyBorder="1" applyProtection="1"/>
    <xf numFmtId="0" fontId="26" fillId="0" borderId="1" xfId="0" applyFont="1" applyBorder="1" applyProtection="1"/>
    <xf numFmtId="0" fontId="26" fillId="0" borderId="1" xfId="0" applyFont="1" applyBorder="1"/>
    <xf numFmtId="164" fontId="30" fillId="3" borderId="12" xfId="0" applyNumberFormat="1" applyFont="1" applyFill="1" applyBorder="1" applyProtection="1">
      <protection locked="0"/>
    </xf>
    <xf numFmtId="0" fontId="26" fillId="0" borderId="8" xfId="0" applyFont="1" applyBorder="1"/>
    <xf numFmtId="164" fontId="26" fillId="3" borderId="13" xfId="0" applyNumberFormat="1" applyFont="1" applyFill="1" applyBorder="1" applyProtection="1">
      <protection locked="0"/>
    </xf>
    <xf numFmtId="0" fontId="26" fillId="0" borderId="10" xfId="0" applyFont="1" applyBorder="1"/>
    <xf numFmtId="164" fontId="26" fillId="0" borderId="12" xfId="0" applyNumberFormat="1" applyFont="1" applyBorder="1" applyAlignment="1" applyProtection="1">
      <alignment horizontal="right"/>
      <protection locked="0"/>
    </xf>
    <xf numFmtId="164" fontId="26" fillId="0" borderId="0" xfId="0" applyNumberFormat="1" applyFont="1" applyFill="1" applyBorder="1" applyAlignment="1" applyProtection="1">
      <alignment horizontal="right"/>
      <protection locked="0"/>
    </xf>
    <xf numFmtId="0" fontId="26" fillId="0" borderId="8" xfId="0" applyFont="1" applyBorder="1" applyProtection="1"/>
    <xf numFmtId="0" fontId="26" fillId="0" borderId="0" xfId="0" applyFont="1" applyBorder="1" applyProtection="1"/>
    <xf numFmtId="164" fontId="30" fillId="3" borderId="13" xfId="0" applyNumberFormat="1" applyFont="1" applyFill="1" applyBorder="1" applyProtection="1">
      <protection locked="0"/>
    </xf>
    <xf numFmtId="164" fontId="26" fillId="0" borderId="13" xfId="0" applyNumberFormat="1" applyFont="1" applyBorder="1" applyAlignment="1">
      <alignment horizontal="right"/>
    </xf>
    <xf numFmtId="164" fontId="26" fillId="0" borderId="0" xfId="0" applyNumberFormat="1" applyFont="1" applyFill="1" applyBorder="1" applyAlignment="1">
      <alignment horizontal="right"/>
    </xf>
    <xf numFmtId="0" fontId="26" fillId="0" borderId="9" xfId="0" applyFont="1" applyBorder="1"/>
    <xf numFmtId="164" fontId="26" fillId="0" borderId="14" xfId="0" applyNumberFormat="1" applyFont="1" applyBorder="1" applyAlignment="1">
      <alignment horizontal="right"/>
    </xf>
    <xf numFmtId="164" fontId="32" fillId="0" borderId="0" xfId="0" applyNumberFormat="1" applyFont="1" applyFill="1" applyBorder="1"/>
    <xf numFmtId="0" fontId="33" fillId="0" borderId="9" xfId="0" applyFont="1" applyBorder="1" applyProtection="1"/>
    <xf numFmtId="0" fontId="33" fillId="0" borderId="2" xfId="0" applyFont="1" applyBorder="1" applyProtection="1"/>
    <xf numFmtId="164" fontId="33" fillId="0" borderId="14" xfId="0" applyNumberFormat="1" applyFont="1" applyFill="1" applyBorder="1" applyProtection="1"/>
    <xf numFmtId="164" fontId="33" fillId="0" borderId="0" xfId="0" applyNumberFormat="1" applyFont="1" applyFill="1" applyBorder="1" applyProtection="1"/>
    <xf numFmtId="164" fontId="26" fillId="0" borderId="0" xfId="0" applyNumberFormat="1" applyFont="1" applyFill="1" applyBorder="1" applyProtection="1"/>
    <xf numFmtId="0" fontId="33" fillId="0" borderId="0" xfId="0" applyFont="1" applyBorder="1"/>
    <xf numFmtId="164" fontId="33" fillId="0" borderId="0" xfId="0" applyNumberFormat="1" applyFont="1" applyFill="1" applyBorder="1" applyAlignment="1">
      <alignment horizontal="right"/>
    </xf>
    <xf numFmtId="0" fontId="33" fillId="0" borderId="0" xfId="0" applyFont="1"/>
    <xf numFmtId="164" fontId="33" fillId="0" borderId="0" xfId="0" applyNumberFormat="1" applyFont="1" applyFill="1" applyBorder="1" applyAlignment="1" applyProtection="1">
      <alignment horizontal="right"/>
      <protection locked="0"/>
    </xf>
    <xf numFmtId="0" fontId="12" fillId="9" borderId="2" xfId="0" applyFont="1" applyFill="1" applyBorder="1" applyAlignment="1" applyProtection="1">
      <alignment horizontal="left"/>
    </xf>
    <xf numFmtId="0" fontId="26" fillId="9" borderId="2" xfId="0" applyFont="1" applyFill="1" applyBorder="1" applyAlignment="1" applyProtection="1">
      <alignment horizontal="left"/>
    </xf>
    <xf numFmtId="164" fontId="12" fillId="9" borderId="2" xfId="0" applyNumberFormat="1" applyFont="1" applyFill="1" applyBorder="1" applyAlignment="1">
      <alignment horizontal="right"/>
    </xf>
    <xf numFmtId="0" fontId="26" fillId="0" borderId="8" xfId="0" applyFont="1" applyFill="1" applyBorder="1"/>
    <xf numFmtId="0" fontId="26" fillId="0" borderId="0" xfId="0" applyFont="1" applyBorder="1" applyAlignment="1">
      <alignment horizontal="center"/>
    </xf>
    <xf numFmtId="0" fontId="26" fillId="0" borderId="0" xfId="0" applyFont="1" applyFill="1" applyBorder="1" applyAlignment="1">
      <alignment horizontal="center"/>
    </xf>
    <xf numFmtId="164" fontId="30" fillId="0" borderId="13" xfId="0" applyNumberFormat="1" applyFont="1" applyBorder="1" applyProtection="1">
      <protection locked="0"/>
    </xf>
    <xf numFmtId="164" fontId="26" fillId="0" borderId="13" xfId="0" applyNumberFormat="1" applyFont="1" applyFill="1" applyBorder="1" applyProtection="1"/>
    <xf numFmtId="0" fontId="12" fillId="9" borderId="0" xfId="0" applyFont="1" applyFill="1" applyBorder="1" applyAlignment="1">
      <alignment horizontal="left"/>
    </xf>
    <xf numFmtId="0" fontId="12" fillId="9" borderId="0" xfId="0" applyFont="1" applyFill="1" applyBorder="1" applyAlignment="1">
      <alignment horizontal="center"/>
    </xf>
    <xf numFmtId="0" fontId="12" fillId="9" borderId="0" xfId="0" applyFont="1" applyFill="1" applyBorder="1" applyAlignment="1">
      <alignment horizontal="right"/>
    </xf>
    <xf numFmtId="0" fontId="26" fillId="9" borderId="0" xfId="0" applyFont="1" applyFill="1" applyBorder="1" applyAlignment="1">
      <alignment horizontal="center"/>
    </xf>
    <xf numFmtId="0" fontId="33" fillId="0" borderId="10" xfId="0" applyFont="1" applyBorder="1"/>
    <xf numFmtId="0" fontId="33" fillId="3" borderId="1" xfId="0" applyFont="1" applyFill="1" applyBorder="1"/>
    <xf numFmtId="164" fontId="33" fillId="3" borderId="12" xfId="0" applyNumberFormat="1" applyFont="1" applyFill="1" applyBorder="1" applyAlignment="1">
      <alignment horizontal="right"/>
    </xf>
    <xf numFmtId="0" fontId="33" fillId="0" borderId="8" xfId="0" applyFont="1" applyBorder="1"/>
    <xf numFmtId="164" fontId="33" fillId="0" borderId="13" xfId="0" applyNumberFormat="1" applyFont="1" applyFill="1" applyBorder="1" applyAlignment="1" applyProtection="1">
      <alignment horizontal="right"/>
      <protection locked="0"/>
    </xf>
    <xf numFmtId="164" fontId="26" fillId="0" borderId="13" xfId="0" applyNumberFormat="1" applyFont="1" applyFill="1" applyBorder="1" applyAlignment="1" applyProtection="1">
      <alignment horizontal="right"/>
      <protection locked="0"/>
    </xf>
    <xf numFmtId="164" fontId="26" fillId="0" borderId="13" xfId="0" applyNumberFormat="1" applyFont="1" applyFill="1" applyBorder="1" applyAlignment="1">
      <alignment horizontal="right"/>
    </xf>
    <xf numFmtId="0" fontId="33" fillId="3" borderId="9" xfId="0" applyFont="1" applyFill="1" applyBorder="1" applyProtection="1"/>
    <xf numFmtId="0" fontId="33" fillId="3" borderId="2" xfId="0" applyFont="1" applyFill="1" applyBorder="1" applyProtection="1"/>
    <xf numFmtId="0" fontId="26" fillId="0" borderId="0" xfId="0" applyFont="1" applyFill="1" applyBorder="1" applyProtection="1"/>
    <xf numFmtId="0" fontId="26" fillId="0" borderId="9" xfId="0" applyFont="1" applyBorder="1" applyProtection="1"/>
    <xf numFmtId="0" fontId="26" fillId="0" borderId="2" xfId="0" applyFont="1" applyBorder="1" applyProtection="1"/>
    <xf numFmtId="4" fontId="26" fillId="0" borderId="13" xfId="0" applyNumberFormat="1" applyFont="1" applyFill="1" applyBorder="1" applyAlignment="1" applyProtection="1">
      <alignment horizontal="right"/>
      <protection locked="0"/>
    </xf>
    <xf numFmtId="164" fontId="26" fillId="0" borderId="0" xfId="0" applyNumberFormat="1" applyFont="1" applyFill="1" applyBorder="1"/>
    <xf numFmtId="40" fontId="26" fillId="0" borderId="13" xfId="0" applyNumberFormat="1" applyFont="1" applyBorder="1"/>
    <xf numFmtId="168" fontId="26" fillId="0" borderId="13" xfId="0" applyNumberFormat="1" applyFont="1" applyBorder="1" applyProtection="1"/>
    <xf numFmtId="168" fontId="26" fillId="0" borderId="0" xfId="0" applyNumberFormat="1" applyFont="1" applyFill="1" applyBorder="1" applyProtection="1"/>
    <xf numFmtId="0" fontId="12" fillId="0" borderId="8" xfId="0" applyFont="1" applyFill="1" applyBorder="1"/>
    <xf numFmtId="164" fontId="12" fillId="0" borderId="13" xfId="0" applyNumberFormat="1" applyFont="1" applyBorder="1"/>
    <xf numFmtId="0" fontId="33" fillId="0" borderId="5" xfId="0" applyFont="1" applyBorder="1"/>
    <xf numFmtId="0" fontId="33" fillId="0" borderId="11" xfId="0" applyFont="1" applyBorder="1"/>
    <xf numFmtId="164" fontId="33" fillId="0" borderId="6" xfId="0" applyNumberFormat="1" applyFont="1" applyFill="1" applyBorder="1" applyAlignment="1">
      <alignment horizontal="right"/>
    </xf>
    <xf numFmtId="0" fontId="33" fillId="3" borderId="0" xfId="0" applyFont="1" applyFill="1" applyBorder="1" applyAlignment="1">
      <alignment horizontal="right"/>
    </xf>
    <xf numFmtId="0" fontId="33" fillId="0" borderId="9" xfId="0" applyFont="1" applyFill="1" applyBorder="1"/>
    <xf numFmtId="0" fontId="33" fillId="0" borderId="2" xfId="0" applyFont="1" applyBorder="1" applyAlignment="1">
      <alignment horizontal="center"/>
    </xf>
    <xf numFmtId="164" fontId="33" fillId="0" borderId="14" xfId="0" applyNumberFormat="1" applyFont="1" applyBorder="1" applyAlignment="1">
      <alignment horizontal="right"/>
    </xf>
    <xf numFmtId="0" fontId="33" fillId="0" borderId="0" xfId="0" applyFont="1" applyAlignment="1">
      <alignment horizontal="right"/>
    </xf>
    <xf numFmtId="0" fontId="26" fillId="0" borderId="0" xfId="0" applyFont="1" applyBorder="1" applyProtection="1">
      <protection locked="0"/>
    </xf>
    <xf numFmtId="0" fontId="12" fillId="0" borderId="0" xfId="0" applyFont="1" applyProtection="1">
      <protection locked="0"/>
    </xf>
    <xf numFmtId="0" fontId="26" fillId="0" borderId="0" xfId="0" applyFont="1" applyProtection="1">
      <protection locked="0"/>
    </xf>
    <xf numFmtId="0" fontId="12" fillId="9" borderId="0" xfId="4" applyFont="1" applyFill="1"/>
    <xf numFmtId="0" fontId="26" fillId="9" borderId="0" xfId="0" applyFont="1" applyFill="1" applyProtection="1">
      <protection locked="0"/>
    </xf>
    <xf numFmtId="0" fontId="12" fillId="9" borderId="0" xfId="0" applyFont="1" applyFill="1" applyAlignment="1" applyProtection="1">
      <alignment horizontal="right"/>
      <protection locked="0"/>
    </xf>
    <xf numFmtId="3" fontId="26" fillId="0" borderId="0" xfId="0" applyNumberFormat="1" applyFont="1" applyProtection="1"/>
    <xf numFmtId="165" fontId="26" fillId="0" borderId="0" xfId="0" applyNumberFormat="1" applyFont="1"/>
    <xf numFmtId="0" fontId="26" fillId="0" borderId="0" xfId="4" applyFont="1" applyProtection="1"/>
    <xf numFmtId="5" fontId="26" fillId="0" borderId="0" xfId="0" applyNumberFormat="1" applyFont="1" applyProtection="1"/>
    <xf numFmtId="7" fontId="26" fillId="0" borderId="0" xfId="0" applyNumberFormat="1" applyFont="1" applyProtection="1"/>
    <xf numFmtId="3" fontId="26" fillId="0" borderId="0" xfId="0" applyNumberFormat="1" applyFont="1"/>
    <xf numFmtId="0" fontId="12" fillId="0" borderId="0" xfId="0" applyFont="1" applyBorder="1" applyAlignment="1">
      <alignment horizontal="left"/>
    </xf>
    <xf numFmtId="7" fontId="12" fillId="0" borderId="0" xfId="2" applyNumberFormat="1" applyFont="1" applyAlignment="1" applyProtection="1">
      <alignment horizontal="right"/>
      <protection locked="0"/>
    </xf>
    <xf numFmtId="166" fontId="26" fillId="0" borderId="0" xfId="0" applyNumberFormat="1" applyFont="1" applyAlignment="1" applyProtection="1">
      <alignment horizontal="right"/>
      <protection locked="0"/>
    </xf>
    <xf numFmtId="7" fontId="30" fillId="0" borderId="0" xfId="2" applyNumberFormat="1" applyFont="1" applyAlignment="1" applyProtection="1">
      <alignment horizontal="right"/>
      <protection locked="0"/>
    </xf>
    <xf numFmtId="0" fontId="33" fillId="0" borderId="0" xfId="0" applyFont="1" applyBorder="1" applyAlignment="1">
      <alignment horizontal="left"/>
    </xf>
    <xf numFmtId="166" fontId="26" fillId="0" borderId="0" xfId="0" applyNumberFormat="1" applyFont="1" applyAlignment="1">
      <alignment horizontal="right"/>
    </xf>
    <xf numFmtId="166" fontId="33" fillId="0" borderId="0" xfId="0" applyNumberFormat="1" applyFont="1" applyAlignment="1">
      <alignment horizontal="right"/>
    </xf>
    <xf numFmtId="164" fontId="33" fillId="0" borderId="0" xfId="0" applyNumberFormat="1" applyFont="1" applyAlignment="1">
      <alignment horizontal="right"/>
    </xf>
    <xf numFmtId="0" fontId="30" fillId="0" borderId="0" xfId="0" applyFont="1" applyAlignment="1">
      <alignment horizontal="center"/>
    </xf>
    <xf numFmtId="166" fontId="26" fillId="0" borderId="13" xfId="0" applyNumberFormat="1" applyFont="1" applyBorder="1" applyAlignment="1">
      <alignment horizontal="right"/>
    </xf>
    <xf numFmtId="166" fontId="26" fillId="0" borderId="13" xfId="0" applyNumberFormat="1" applyFont="1" applyBorder="1" applyAlignment="1" applyProtection="1">
      <alignment horizontal="right"/>
      <protection locked="0"/>
    </xf>
    <xf numFmtId="166" fontId="26" fillId="3" borderId="13" xfId="0" applyNumberFormat="1" applyFont="1" applyFill="1" applyBorder="1" applyAlignment="1">
      <alignment horizontal="right"/>
    </xf>
    <xf numFmtId="166" fontId="26" fillId="0" borderId="13" xfId="0" applyNumberFormat="1" applyFont="1" applyFill="1" applyBorder="1" applyAlignment="1" applyProtection="1">
      <alignment horizontal="right"/>
      <protection locked="0"/>
    </xf>
    <xf numFmtId="166" fontId="26" fillId="0" borderId="13" xfId="0" applyNumberFormat="1" applyFont="1" applyFill="1" applyBorder="1" applyAlignment="1">
      <alignment horizontal="right"/>
    </xf>
    <xf numFmtId="0" fontId="33" fillId="0" borderId="8" xfId="0" applyFont="1" applyBorder="1" applyAlignment="1">
      <alignment horizontal="left"/>
    </xf>
    <xf numFmtId="0" fontId="33" fillId="0" borderId="2" xfId="0" applyFont="1" applyBorder="1"/>
    <xf numFmtId="0" fontId="26" fillId="0" borderId="9" xfId="0" applyFont="1" applyFill="1" applyBorder="1"/>
    <xf numFmtId="0" fontId="26" fillId="0" borderId="2" xfId="0" applyFont="1" applyFill="1" applyBorder="1"/>
    <xf numFmtId="9" fontId="26" fillId="0" borderId="14" xfId="0" applyNumberFormat="1" applyFont="1" applyBorder="1" applyAlignment="1">
      <alignment horizontal="right"/>
    </xf>
    <xf numFmtId="0" fontId="33" fillId="3" borderId="0" xfId="0" applyFont="1" applyFill="1" applyBorder="1" applyAlignment="1">
      <alignment horizontal="left"/>
    </xf>
    <xf numFmtId="0" fontId="33" fillId="0" borderId="0" xfId="0" applyFont="1" applyFill="1" applyBorder="1" applyProtection="1"/>
    <xf numFmtId="0" fontId="30" fillId="0" borderId="0" xfId="0" applyFont="1" applyAlignment="1" applyProtection="1">
      <alignment horizontal="left"/>
      <protection locked="0"/>
    </xf>
    <xf numFmtId="3" fontId="30" fillId="0" borderId="0" xfId="1" applyNumberFormat="1" applyFont="1" applyAlignment="1" applyProtection="1">
      <alignment horizontal="right"/>
      <protection locked="0"/>
    </xf>
    <xf numFmtId="165" fontId="30" fillId="0" borderId="0" xfId="1" applyNumberFormat="1" applyFont="1" applyAlignment="1" applyProtection="1">
      <alignment horizontal="right"/>
      <protection locked="0"/>
    </xf>
    <xf numFmtId="165" fontId="30" fillId="0" borderId="0" xfId="1" applyNumberFormat="1" applyFont="1" applyBorder="1" applyAlignment="1" applyProtection="1">
      <alignment horizontal="right"/>
      <protection locked="0"/>
    </xf>
    <xf numFmtId="3" fontId="26" fillId="0" borderId="0" xfId="1" applyNumberFormat="1" applyFont="1" applyAlignment="1" applyProtection="1">
      <alignment horizontal="right"/>
      <protection locked="0"/>
    </xf>
    <xf numFmtId="2" fontId="26" fillId="0" borderId="0" xfId="1" applyNumberFormat="1" applyFont="1" applyAlignment="1" applyProtection="1">
      <alignment horizontal="right"/>
      <protection locked="0"/>
    </xf>
    <xf numFmtId="4" fontId="30" fillId="3" borderId="0" xfId="4" applyNumberFormat="1" applyFont="1" applyFill="1" applyAlignment="1" applyProtection="1">
      <alignment horizontal="right"/>
      <protection locked="0"/>
    </xf>
    <xf numFmtId="7" fontId="30" fillId="0" borderId="13" xfId="2" applyNumberFormat="1" applyFont="1" applyBorder="1" applyAlignment="1" applyProtection="1">
      <alignment horizontal="center"/>
      <protection locked="0"/>
    </xf>
    <xf numFmtId="7" fontId="26" fillId="0" borderId="13" xfId="0" applyNumberFormat="1" applyFont="1" applyFill="1" applyBorder="1" applyAlignment="1" applyProtection="1">
      <alignment horizontal="center"/>
    </xf>
    <xf numFmtId="9" fontId="26" fillId="0" borderId="14" xfId="0" applyNumberFormat="1" applyFont="1" applyBorder="1" applyAlignment="1" applyProtection="1">
      <alignment horizontal="center"/>
    </xf>
    <xf numFmtId="7" fontId="33" fillId="0" borderId="14" xfId="0" applyNumberFormat="1" applyFont="1" applyFill="1" applyBorder="1" applyAlignment="1" applyProtection="1">
      <alignment horizontal="center"/>
    </xf>
    <xf numFmtId="174" fontId="26" fillId="0" borderId="0" xfId="0" applyNumberFormat="1" applyFont="1" applyProtection="1"/>
    <xf numFmtId="0" fontId="12" fillId="10" borderId="11" xfId="0" applyFont="1" applyFill="1" applyBorder="1" applyAlignment="1" applyProtection="1">
      <alignment horizontal="left"/>
    </xf>
    <xf numFmtId="0" fontId="12" fillId="10" borderId="11" xfId="0" applyFont="1" applyFill="1" applyBorder="1" applyAlignment="1">
      <alignment horizontal="right"/>
    </xf>
    <xf numFmtId="0" fontId="12" fillId="10" borderId="6" xfId="0" applyFont="1" applyFill="1" applyBorder="1" applyAlignment="1" applyProtection="1">
      <alignment horizontal="right"/>
    </xf>
    <xf numFmtId="0" fontId="12" fillId="10" borderId="6" xfId="0" applyFont="1" applyFill="1" applyBorder="1" applyAlignment="1">
      <alignment horizontal="right"/>
    </xf>
    <xf numFmtId="0" fontId="12" fillId="9" borderId="2" xfId="0" applyFont="1" applyFill="1" applyBorder="1" applyAlignment="1" applyProtection="1">
      <alignment horizontal="right"/>
    </xf>
    <xf numFmtId="166" fontId="26" fillId="0" borderId="0" xfId="0" applyNumberFormat="1" applyFont="1" applyBorder="1" applyAlignment="1">
      <alignment horizontal="right"/>
    </xf>
    <xf numFmtId="7" fontId="30" fillId="0" borderId="2" xfId="2" applyNumberFormat="1" applyFont="1" applyBorder="1" applyAlignment="1" applyProtection="1">
      <alignment horizontal="right"/>
      <protection locked="0"/>
    </xf>
    <xf numFmtId="175" fontId="26" fillId="0" borderId="13" xfId="0" applyNumberFormat="1" applyFont="1" applyFill="1" applyBorder="1" applyAlignment="1" applyProtection="1">
      <alignment horizontal="center"/>
    </xf>
    <xf numFmtId="0" fontId="36" fillId="0" borderId="7" xfId="0" applyFont="1" applyBorder="1" applyAlignment="1">
      <alignment horizontal="center"/>
    </xf>
    <xf numFmtId="0" fontId="33" fillId="0" borderId="2" xfId="0" applyFont="1" applyBorder="1" applyAlignment="1">
      <alignment horizontal="left"/>
    </xf>
    <xf numFmtId="7" fontId="30" fillId="0" borderId="2" xfId="2" applyNumberFormat="1" applyFont="1" applyBorder="1" applyAlignment="1" applyProtection="1">
      <alignment horizontal="center"/>
      <protection locked="0"/>
    </xf>
    <xf numFmtId="0" fontId="37" fillId="0" borderId="0" xfId="0" applyFont="1"/>
    <xf numFmtId="0" fontId="38" fillId="0" borderId="7" xfId="0" applyFont="1" applyBorder="1" applyAlignment="1" applyProtection="1">
      <alignment horizontal="center"/>
    </xf>
    <xf numFmtId="0" fontId="39" fillId="0" borderId="2" xfId="0" applyFont="1" applyBorder="1" applyAlignment="1">
      <alignment horizontal="center"/>
    </xf>
    <xf numFmtId="164" fontId="30" fillId="3" borderId="0" xfId="0" applyNumberFormat="1" applyFont="1" applyFill="1" applyBorder="1" applyProtection="1">
      <protection locked="0"/>
    </xf>
    <xf numFmtId="164" fontId="33" fillId="0" borderId="14" xfId="0" applyNumberFormat="1" applyFont="1" applyBorder="1" applyAlignment="1" applyProtection="1">
      <alignment horizontal="right"/>
      <protection locked="0"/>
    </xf>
    <xf numFmtId="164" fontId="26" fillId="0" borderId="0" xfId="0" applyNumberFormat="1" applyFont="1" applyBorder="1" applyProtection="1"/>
    <xf numFmtId="9" fontId="26" fillId="0" borderId="0" xfId="0" applyNumberFormat="1" applyFont="1"/>
    <xf numFmtId="0" fontId="12" fillId="9" borderId="0" xfId="0" applyFont="1" applyFill="1" applyBorder="1" applyAlignment="1" applyProtection="1">
      <alignment horizontal="left"/>
    </xf>
    <xf numFmtId="0" fontId="26" fillId="9" borderId="0" xfId="0" applyFont="1" applyFill="1" applyBorder="1" applyAlignment="1" applyProtection="1">
      <alignment horizontal="left"/>
    </xf>
    <xf numFmtId="164" fontId="12" fillId="9" borderId="0" xfId="0" applyNumberFormat="1" applyFont="1" applyFill="1" applyBorder="1" applyAlignment="1">
      <alignment horizontal="right"/>
    </xf>
    <xf numFmtId="0" fontId="33" fillId="3" borderId="10" xfId="0" applyFont="1" applyFill="1" applyBorder="1" applyProtection="1"/>
    <xf numFmtId="0" fontId="33" fillId="3" borderId="1" xfId="0" applyFont="1" applyFill="1" applyBorder="1" applyProtection="1"/>
    <xf numFmtId="164" fontId="30" fillId="0" borderId="12" xfId="0" applyNumberFormat="1" applyFont="1" applyBorder="1" applyProtection="1">
      <protection locked="0"/>
    </xf>
    <xf numFmtId="0" fontId="40" fillId="0" borderId="0" xfId="0" applyFont="1" applyFill="1" applyProtection="1"/>
    <xf numFmtId="7" fontId="26" fillId="0" borderId="0" xfId="0" applyNumberFormat="1" applyFont="1" applyFill="1" applyBorder="1" applyAlignment="1" applyProtection="1">
      <alignment horizontal="center"/>
    </xf>
    <xf numFmtId="0" fontId="33" fillId="0" borderId="10" xfId="0" applyFont="1" applyBorder="1" applyProtection="1"/>
    <xf numFmtId="0" fontId="33" fillId="0" borderId="1" xfId="0" applyFont="1" applyBorder="1" applyProtection="1"/>
    <xf numFmtId="0" fontId="33" fillId="0" borderId="12" xfId="0" applyFont="1" applyFill="1" applyBorder="1" applyAlignment="1" applyProtection="1">
      <alignment horizontal="center"/>
    </xf>
    <xf numFmtId="7" fontId="30" fillId="0" borderId="0" xfId="2" applyNumberFormat="1" applyFont="1" applyBorder="1" applyAlignment="1" applyProtection="1">
      <alignment horizontal="center"/>
      <protection locked="0"/>
    </xf>
    <xf numFmtId="7" fontId="30" fillId="0" borderId="0" xfId="2" applyNumberFormat="1" applyFont="1" applyFill="1" applyBorder="1" applyAlignment="1" applyProtection="1">
      <alignment horizontal="center"/>
      <protection locked="0"/>
    </xf>
    <xf numFmtId="7" fontId="12" fillId="0" borderId="0" xfId="0" applyNumberFormat="1" applyFont="1" applyFill="1" applyBorder="1" applyAlignment="1" applyProtection="1">
      <alignment horizontal="center"/>
    </xf>
    <xf numFmtId="166" fontId="33" fillId="0" borderId="0" xfId="0" applyNumberFormat="1" applyFont="1" applyBorder="1" applyAlignment="1">
      <alignment horizontal="center"/>
    </xf>
    <xf numFmtId="164" fontId="26" fillId="0" borderId="13" xfId="0" applyNumberFormat="1" applyFont="1" applyBorder="1"/>
    <xf numFmtId="176" fontId="26" fillId="3" borderId="0" xfId="0" applyNumberFormat="1" applyFont="1" applyFill="1" applyProtection="1">
      <protection locked="0"/>
    </xf>
    <xf numFmtId="0" fontId="43" fillId="0" borderId="0" xfId="0" applyFont="1"/>
    <xf numFmtId="0" fontId="45" fillId="0" borderId="0" xfId="11" applyFont="1" applyFill="1"/>
    <xf numFmtId="0" fontId="12" fillId="0" borderId="0" xfId="0" applyFont="1" applyFill="1" applyBorder="1" applyAlignment="1" applyProtection="1">
      <alignment horizontal="center"/>
    </xf>
    <xf numFmtId="0" fontId="12" fillId="0" borderId="0" xfId="0" applyFont="1" applyFill="1" applyBorder="1" applyProtection="1"/>
    <xf numFmtId="0" fontId="26" fillId="0" borderId="0" xfId="0" applyFont="1" applyFill="1" applyBorder="1" applyAlignment="1" applyProtection="1">
      <alignment horizontal="center"/>
    </xf>
    <xf numFmtId="7" fontId="30" fillId="0" borderId="12" xfId="2" applyNumberFormat="1" applyFont="1" applyBorder="1" applyAlignment="1" applyProtection="1">
      <alignment horizontal="center"/>
      <protection locked="0"/>
    </xf>
    <xf numFmtId="9" fontId="26" fillId="0" borderId="0" xfId="4" applyNumberFormat="1" applyFont="1" applyAlignment="1">
      <alignment horizontal="right"/>
    </xf>
    <xf numFmtId="0" fontId="1" fillId="0" borderId="0" xfId="0" applyNumberFormat="1" applyFont="1" applyFill="1" applyBorder="1" applyAlignment="1" applyProtection="1">
      <alignment horizontal="center"/>
      <protection locked="0"/>
    </xf>
    <xf numFmtId="0" fontId="47" fillId="0" borderId="7" xfId="0" applyNumberFormat="1" applyFont="1" applyBorder="1" applyAlignment="1">
      <alignment horizontal="center"/>
    </xf>
    <xf numFmtId="177" fontId="42" fillId="0" borderId="7" xfId="0" applyNumberFormat="1" applyFont="1" applyFill="1" applyBorder="1" applyAlignment="1" applyProtection="1">
      <alignment horizontal="center"/>
    </xf>
    <xf numFmtId="3" fontId="0" fillId="0" borderId="10" xfId="0" applyNumberFormat="1" applyBorder="1" applyAlignment="1">
      <alignment horizontal="center"/>
    </xf>
    <xf numFmtId="3" fontId="0" fillId="0" borderId="1" xfId="0" applyNumberFormat="1" applyBorder="1" applyAlignment="1">
      <alignment horizontal="center"/>
    </xf>
    <xf numFmtId="3" fontId="0" fillId="0" borderId="12" xfId="0" applyNumberFormat="1" applyBorder="1" applyAlignment="1">
      <alignment horizontal="center"/>
    </xf>
    <xf numFmtId="177" fontId="42" fillId="0" borderId="7" xfId="0" applyNumberFormat="1" applyFont="1" applyBorder="1" applyAlignment="1" applyProtection="1">
      <alignment horizontal="center"/>
    </xf>
    <xf numFmtId="1" fontId="1" fillId="0" borderId="8" xfId="0" applyNumberFormat="1"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1" fontId="1" fillId="0" borderId="13" xfId="0" applyNumberFormat="1" applyFont="1" applyFill="1" applyBorder="1" applyAlignment="1" applyProtection="1">
      <alignment horizontal="center"/>
      <protection locked="0"/>
    </xf>
    <xf numFmtId="1" fontId="1" fillId="12" borderId="8" xfId="0" applyNumberFormat="1" applyFont="1" applyFill="1" applyBorder="1" applyAlignment="1" applyProtection="1">
      <alignment horizontal="center"/>
      <protection locked="0"/>
    </xf>
    <xf numFmtId="1" fontId="1" fillId="12" borderId="0" xfId="0" applyNumberFormat="1" applyFont="1" applyFill="1" applyBorder="1" applyAlignment="1" applyProtection="1">
      <alignment horizontal="center"/>
      <protection locked="0"/>
    </xf>
    <xf numFmtId="1" fontId="1" fillId="12" borderId="13" xfId="0" applyNumberFormat="1" applyFont="1" applyFill="1" applyBorder="1" applyAlignment="1" applyProtection="1">
      <alignment horizontal="center"/>
      <protection locked="0"/>
    </xf>
    <xf numFmtId="1" fontId="1" fillId="4" borderId="8" xfId="0" applyNumberFormat="1" applyFont="1" applyFill="1" applyBorder="1" applyAlignment="1" applyProtection="1">
      <alignment horizontal="center"/>
      <protection locked="0"/>
    </xf>
    <xf numFmtId="1" fontId="1" fillId="4" borderId="0" xfId="0" applyNumberFormat="1" applyFont="1" applyFill="1" applyBorder="1" applyAlignment="1" applyProtection="1">
      <alignment horizontal="center"/>
      <protection locked="0"/>
    </xf>
    <xf numFmtId="1" fontId="1" fillId="4" borderId="13" xfId="0" applyNumberFormat="1" applyFont="1" applyFill="1" applyBorder="1" applyAlignment="1" applyProtection="1">
      <alignment horizontal="center"/>
      <protection locked="0"/>
    </xf>
    <xf numFmtId="177" fontId="42" fillId="0" borderId="4" xfId="0" applyNumberFormat="1" applyFont="1" applyFill="1" applyBorder="1" applyAlignment="1" applyProtection="1">
      <alignment horizontal="center"/>
    </xf>
    <xf numFmtId="1" fontId="0" fillId="0" borderId="8" xfId="0" applyNumberFormat="1" applyBorder="1" applyAlignment="1">
      <alignment horizontal="center"/>
    </xf>
    <xf numFmtId="1" fontId="0" fillId="0" borderId="0" xfId="0" applyNumberFormat="1" applyBorder="1" applyAlignment="1">
      <alignment horizontal="center"/>
    </xf>
    <xf numFmtId="1" fontId="0" fillId="0" borderId="13" xfId="0" applyNumberFormat="1" applyBorder="1" applyAlignment="1">
      <alignment horizontal="center"/>
    </xf>
    <xf numFmtId="1" fontId="1" fillId="0" borderId="9" xfId="0" applyNumberFormat="1" applyFont="1" applyFill="1" applyBorder="1" applyAlignment="1" applyProtection="1">
      <alignment horizontal="center"/>
      <protection locked="0"/>
    </xf>
    <xf numFmtId="1" fontId="1" fillId="0" borderId="2" xfId="0" applyNumberFormat="1" applyFont="1" applyFill="1" applyBorder="1" applyAlignment="1" applyProtection="1">
      <alignment horizontal="center"/>
      <protection locked="0"/>
    </xf>
    <xf numFmtId="1" fontId="1" fillId="0" borderId="14" xfId="0" applyNumberFormat="1" applyFont="1" applyFill="1" applyBorder="1" applyAlignment="1" applyProtection="1">
      <alignment horizontal="center"/>
      <protection locked="0"/>
    </xf>
    <xf numFmtId="177" fontId="42" fillId="0" borderId="0" xfId="0" applyNumberFormat="1" applyFont="1" applyBorder="1" applyAlignment="1" applyProtection="1">
      <alignment horizontal="center"/>
    </xf>
    <xf numFmtId="1" fontId="0" fillId="0" borderId="0" xfId="0" applyNumberFormat="1" applyFill="1" applyBorder="1" applyAlignment="1" applyProtection="1">
      <alignment horizontal="center"/>
      <protection locked="0"/>
    </xf>
    <xf numFmtId="1" fontId="0" fillId="0" borderId="0" xfId="0" applyNumberFormat="1" applyFill="1" applyBorder="1" applyAlignment="1" applyProtection="1">
      <alignment horizontal="center"/>
    </xf>
    <xf numFmtId="0" fontId="0" fillId="0" borderId="0" xfId="0" applyFill="1" applyBorder="1" applyAlignment="1" applyProtection="1">
      <alignment horizontal="center"/>
      <protection locked="0"/>
    </xf>
    <xf numFmtId="3" fontId="0" fillId="0" borderId="0" xfId="0" applyNumberFormat="1" applyAlignment="1">
      <alignment horizontal="center"/>
    </xf>
    <xf numFmtId="0" fontId="0" fillId="0" borderId="0" xfId="0" applyNumberFormat="1" applyFill="1" applyBorder="1" applyAlignment="1" applyProtection="1">
      <alignment horizontal="center"/>
      <protection locked="0"/>
    </xf>
    <xf numFmtId="0" fontId="2" fillId="0" borderId="0" xfId="0" applyFont="1" applyFill="1" applyAlignment="1">
      <alignment horizontal="left" textRotation="150"/>
    </xf>
    <xf numFmtId="0" fontId="2" fillId="2" borderId="0" xfId="0" applyFont="1" applyFill="1" applyAlignment="1">
      <alignment horizontal="left" textRotation="150"/>
    </xf>
    <xf numFmtId="0" fontId="12" fillId="7" borderId="0" xfId="0" applyFont="1" applyFill="1" applyAlignment="1">
      <alignment horizontal="center"/>
    </xf>
    <xf numFmtId="0" fontId="12" fillId="8" borderId="0" xfId="0" applyFont="1" applyFill="1" applyAlignment="1">
      <alignment horizontal="center"/>
    </xf>
    <xf numFmtId="0" fontId="1" fillId="0" borderId="5"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horizontal="center"/>
      <protection locked="0"/>
    </xf>
    <xf numFmtId="0" fontId="1" fillId="0" borderId="6" xfId="0" applyNumberFormat="1" applyFont="1" applyFill="1" applyBorder="1" applyAlignment="1" applyProtection="1">
      <alignment horizontal="center"/>
      <protection locked="0"/>
    </xf>
    <xf numFmtId="0" fontId="20" fillId="0" borderId="0" xfId="0" applyFont="1" applyAlignment="1"/>
    <xf numFmtId="0" fontId="0" fillId="0" borderId="0" xfId="0" applyAlignment="1"/>
    <xf numFmtId="7" fontId="33" fillId="0" borderId="13" xfId="0" applyNumberFormat="1" applyFont="1" applyFill="1" applyBorder="1" applyAlignment="1" applyProtection="1">
      <alignment horizontal="center"/>
    </xf>
    <xf numFmtId="0" fontId="49" fillId="10" borderId="5" xfId="0" applyFont="1" applyFill="1" applyBorder="1" applyAlignment="1" applyProtection="1">
      <alignment horizontal="left"/>
    </xf>
    <xf numFmtId="0" fontId="49" fillId="10" borderId="11" xfId="0" applyFont="1" applyFill="1" applyBorder="1" applyAlignment="1" applyProtection="1">
      <alignment horizontal="left"/>
    </xf>
    <xf numFmtId="0" fontId="50" fillId="10" borderId="5" xfId="0" applyFont="1" applyFill="1" applyBorder="1" applyAlignment="1" applyProtection="1">
      <alignment horizontal="left"/>
    </xf>
    <xf numFmtId="0" fontId="38" fillId="13" borderId="5" xfId="0" applyFont="1" applyFill="1" applyBorder="1" applyAlignment="1" applyProtection="1">
      <alignment horizontal="left"/>
    </xf>
    <xf numFmtId="0" fontId="38" fillId="13" borderId="11" xfId="0" applyFont="1" applyFill="1" applyBorder="1" applyAlignment="1" applyProtection="1">
      <alignment horizontal="left"/>
    </xf>
    <xf numFmtId="0" fontId="12" fillId="13" borderId="11" xfId="0" applyFont="1" applyFill="1" applyBorder="1" applyAlignment="1" applyProtection="1">
      <alignment horizontal="left"/>
    </xf>
    <xf numFmtId="0" fontId="12" fillId="13" borderId="6" xfId="0" applyFont="1" applyFill="1" applyBorder="1" applyAlignment="1">
      <alignment horizontal="right"/>
    </xf>
    <xf numFmtId="0" fontId="0" fillId="0" borderId="11" xfId="0" applyBorder="1"/>
    <xf numFmtId="3" fontId="26" fillId="0" borderId="0" xfId="0" applyNumberFormat="1" applyFont="1" applyBorder="1" applyAlignment="1">
      <alignment horizontal="right"/>
    </xf>
    <xf numFmtId="168" fontId="26" fillId="0" borderId="13" xfId="0" applyNumberFormat="1" applyFont="1" applyBorder="1"/>
    <xf numFmtId="0" fontId="33" fillId="0" borderId="9" xfId="0" applyFont="1" applyBorder="1"/>
    <xf numFmtId="164" fontId="33" fillId="0" borderId="14" xfId="0" applyNumberFormat="1" applyFont="1" applyFill="1" applyBorder="1" applyAlignment="1">
      <alignment horizontal="right"/>
    </xf>
  </cellXfs>
  <cellStyles count="12">
    <cellStyle name="Comma" xfId="1" builtinId="3"/>
    <cellStyle name="Currency" xfId="2" builtinId="4"/>
    <cellStyle name="Fixed" xfId="3"/>
    <cellStyle name="Fixed 2" xfId="8"/>
    <cellStyle name="Hyperlink" xfId="11" builtinId="8"/>
    <cellStyle name="Normal" xfId="0" builtinId="0"/>
    <cellStyle name="Normal 2" xfId="4"/>
    <cellStyle name="Normal 2 2" xfId="9"/>
    <cellStyle name="Normal 3" xfId="7"/>
    <cellStyle name="Percent" xfId="5" builtinId="5"/>
    <cellStyle name="Percent 2" xfId="6"/>
    <cellStyle name="Percent 2 2" xfId="10"/>
  </cellStyles>
  <dxfs count="1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lor theme="0" tint="-0.24994659260841701"/>
      </font>
    </dxf>
    <dxf>
      <font>
        <color theme="0" tint="-0.24994659260841701"/>
      </font>
    </dxf>
    <dxf>
      <font>
        <condense val="0"/>
        <extend val="0"/>
        <color indexed="55"/>
      </font>
    </dxf>
  </dxfs>
  <tableStyles count="0" defaultTableStyle="TableStyleMedium9" defaultPivotStyle="PivotStyleLight16"/>
  <colors>
    <mruColors>
      <color rgb="FFFFFF99"/>
      <color rgb="FF0000FF"/>
      <color rgb="FF80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200" b="1" i="0" u="none" strike="noStrike" baseline="0">
                <a:solidFill>
                  <a:srgbClr val="FF0000"/>
                </a:solidFill>
                <a:latin typeface="Arial"/>
                <a:cs typeface="Arial"/>
              </a:rPr>
              <a:t>Red Line</a:t>
            </a:r>
            <a:r>
              <a:rPr lang="en-US" sz="1200" b="1" i="0" u="none" strike="noStrike" baseline="0">
                <a:solidFill>
                  <a:srgbClr val="000000"/>
                </a:solidFill>
                <a:latin typeface="Arial"/>
                <a:cs typeface="Arial"/>
              </a:rPr>
              <a:t> is Projected Cash Price Given Basis, Adjusted for Brokerage and Interest Fees</a:t>
            </a:r>
          </a:p>
        </c:rich>
      </c:tx>
      <c:layout>
        <c:manualLayout>
          <c:xMode val="edge"/>
          <c:yMode val="edge"/>
          <c:x val="0.10498185207957317"/>
          <c:y val="2.8301499441282709E-2"/>
        </c:manualLayout>
      </c:layout>
      <c:overlay val="0"/>
      <c:spPr>
        <a:noFill/>
        <a:ln w="25400">
          <a:noFill/>
        </a:ln>
      </c:spPr>
    </c:title>
    <c:autoTitleDeleted val="0"/>
    <c:plotArea>
      <c:layout>
        <c:manualLayout>
          <c:layoutTarget val="inner"/>
          <c:xMode val="edge"/>
          <c:yMode val="edge"/>
          <c:x val="8.6776947048669978E-2"/>
          <c:y val="0.15723318725797031"/>
          <c:w val="0.76239746335617165"/>
          <c:h val="0.56918413787385103"/>
        </c:manualLayout>
      </c:layout>
      <c:lineChart>
        <c:grouping val="standard"/>
        <c:varyColors val="0"/>
        <c:ser>
          <c:idx val="0"/>
          <c:order val="0"/>
          <c:tx>
            <c:strRef>
              <c:f>'GrainFutures&amp;Options'!$A$74</c:f>
              <c:strCache>
                <c:ptCount val="1"/>
                <c:pt idx="0">
                  <c:v>Projected Cash</c:v>
                </c:pt>
              </c:strCache>
            </c:strRef>
          </c:tx>
          <c:spPr>
            <a:ln w="44450">
              <a:solidFill>
                <a:srgbClr val="FF0000"/>
              </a:solidFill>
              <a:prstDash val="solid"/>
            </a:ln>
          </c:spPr>
          <c:marker>
            <c:symbol val="none"/>
          </c:marker>
          <c:cat>
            <c:numRef>
              <c:f>'GrainFutures&amp;Options'!$F$72:$V$72</c:f>
              <c:numCache>
                <c:formatCode>"$"#,##0.00</c:formatCode>
                <c:ptCount val="17"/>
                <c:pt idx="0">
                  <c:v>-2.0999999999999996</c:v>
                </c:pt>
                <c:pt idx="1">
                  <c:v>-1.8999999999999997</c:v>
                </c:pt>
                <c:pt idx="2">
                  <c:v>-1.6999999999999997</c:v>
                </c:pt>
                <c:pt idx="3">
                  <c:v>-1.4999999999999998</c:v>
                </c:pt>
                <c:pt idx="4">
                  <c:v>-1.2999999999999998</c:v>
                </c:pt>
                <c:pt idx="5">
                  <c:v>-1.0999999999999999</c:v>
                </c:pt>
                <c:pt idx="6">
                  <c:v>-0.89999999999999991</c:v>
                </c:pt>
                <c:pt idx="7">
                  <c:v>-0.7</c:v>
                </c:pt>
                <c:pt idx="8">
                  <c:v>-0.5</c:v>
                </c:pt>
                <c:pt idx="9">
                  <c:v>-0.3</c:v>
                </c:pt>
                <c:pt idx="10">
                  <c:v>-9.9999999999999978E-2</c:v>
                </c:pt>
                <c:pt idx="11">
                  <c:v>0.10000000000000003</c:v>
                </c:pt>
                <c:pt idx="12">
                  <c:v>0.30000000000000004</c:v>
                </c:pt>
                <c:pt idx="13">
                  <c:v>0.5</c:v>
                </c:pt>
                <c:pt idx="14">
                  <c:v>0.7</c:v>
                </c:pt>
                <c:pt idx="15">
                  <c:v>0.89999999999999991</c:v>
                </c:pt>
                <c:pt idx="16">
                  <c:v>1.0999999999999999</c:v>
                </c:pt>
              </c:numCache>
            </c:numRef>
          </c:cat>
          <c:val>
            <c:numRef>
              <c:f>'GrainFutures&amp;Options'!$F$74:$V$74</c:f>
              <c:numCache>
                <c:formatCode>"$"#,##0.00</c:formatCode>
                <c:ptCount val="17"/>
                <c:pt idx="0">
                  <c:v>3.8500000000000005</c:v>
                </c:pt>
                <c:pt idx="1">
                  <c:v>4.0500000000000007</c:v>
                </c:pt>
                <c:pt idx="2">
                  <c:v>4.2500000000000009</c:v>
                </c:pt>
                <c:pt idx="3">
                  <c:v>4.45</c:v>
                </c:pt>
                <c:pt idx="4">
                  <c:v>4.6500000000000004</c:v>
                </c:pt>
                <c:pt idx="5">
                  <c:v>4.8500000000000005</c:v>
                </c:pt>
                <c:pt idx="6">
                  <c:v>5.05</c:v>
                </c:pt>
                <c:pt idx="7">
                  <c:v>5.25</c:v>
                </c:pt>
                <c:pt idx="8">
                  <c:v>5.45</c:v>
                </c:pt>
                <c:pt idx="9">
                  <c:v>5.65</c:v>
                </c:pt>
                <c:pt idx="10">
                  <c:v>5.8500000000000005</c:v>
                </c:pt>
                <c:pt idx="11">
                  <c:v>6.05</c:v>
                </c:pt>
                <c:pt idx="12">
                  <c:v>6.25</c:v>
                </c:pt>
                <c:pt idx="13">
                  <c:v>6.45</c:v>
                </c:pt>
                <c:pt idx="14">
                  <c:v>6.65</c:v>
                </c:pt>
                <c:pt idx="15">
                  <c:v>6.8500000000000005</c:v>
                </c:pt>
                <c:pt idx="16">
                  <c:v>7.05</c:v>
                </c:pt>
              </c:numCache>
            </c:numRef>
          </c:val>
          <c:smooth val="0"/>
        </c:ser>
        <c:dLbls>
          <c:showLegendKey val="0"/>
          <c:showVal val="0"/>
          <c:showCatName val="0"/>
          <c:showSerName val="0"/>
          <c:showPercent val="0"/>
          <c:showBubbleSize val="0"/>
        </c:dLbls>
        <c:marker val="1"/>
        <c:smooth val="0"/>
        <c:axId val="175617536"/>
        <c:axId val="175622016"/>
      </c:lineChart>
      <c:catAx>
        <c:axId val="175617536"/>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US" sz="1600"/>
                  <a:t>Basis at Sale Time</a:t>
                </a:r>
              </a:p>
            </c:rich>
          </c:tx>
          <c:layout>
            <c:manualLayout>
              <c:xMode val="edge"/>
              <c:yMode val="edge"/>
              <c:x val="0.25785592770440635"/>
              <c:y val="0.88659992128959597"/>
            </c:manualLayout>
          </c:layout>
          <c:overlay val="0"/>
          <c:spPr>
            <a:noFill/>
            <a:ln w="25400">
              <a:noFill/>
            </a:ln>
          </c:spPr>
        </c:title>
        <c:numFmt formatCode="\$#,##0.00" sourceLinked="0"/>
        <c:majorTickMark val="in"/>
        <c:minorTickMark val="none"/>
        <c:tickLblPos val="nextTo"/>
        <c:spPr>
          <a:ln w="3175">
            <a:solidFill>
              <a:srgbClr val="000000"/>
            </a:solidFill>
            <a:prstDash val="solid"/>
          </a:ln>
        </c:spPr>
        <c:txPr>
          <a:bodyPr rot="5400000" vert="horz"/>
          <a:lstStyle/>
          <a:p>
            <a:pPr>
              <a:defRPr sz="1200" b="1" i="0" u="none" strike="noStrike" baseline="0">
                <a:solidFill>
                  <a:srgbClr val="000000"/>
                </a:solidFill>
                <a:latin typeface="Arial"/>
                <a:ea typeface="Arial"/>
                <a:cs typeface="Arial"/>
              </a:defRPr>
            </a:pPr>
            <a:endParaRPr lang="en-US"/>
          </a:p>
        </c:txPr>
        <c:crossAx val="175622016"/>
        <c:crosses val="autoZero"/>
        <c:auto val="1"/>
        <c:lblAlgn val="ctr"/>
        <c:lblOffset val="100"/>
        <c:tickLblSkip val="1"/>
        <c:tickMarkSkip val="1"/>
        <c:noMultiLvlLbl val="0"/>
      </c:catAx>
      <c:valAx>
        <c:axId val="175622016"/>
        <c:scaling>
          <c:orientation val="minMax"/>
        </c:scaling>
        <c:delete val="0"/>
        <c:axPos val="r"/>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Projected Cash Price</a:t>
                </a:r>
              </a:p>
            </c:rich>
          </c:tx>
          <c:layout>
            <c:manualLayout>
              <c:xMode val="edge"/>
              <c:yMode val="edge"/>
              <c:x val="1.0330497100960616E-2"/>
              <c:y val="0.1792456017255268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75617536"/>
        <c:crosses val="max"/>
        <c:crossBetween val="midCat"/>
      </c:valAx>
      <c:spPr>
        <a:solidFill>
          <a:srgbClr val="FFFFFF"/>
        </a:solidFill>
        <a:ln w="12700">
          <a:solidFill>
            <a:srgbClr val="333333"/>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panose="020B0604020202020204" pitchFamily="34" charset="0"/>
                <a:ea typeface="Times New Roman"/>
                <a:cs typeface="Arial" panose="020B0604020202020204" pitchFamily="34" charset="0"/>
              </a:defRPr>
            </a:pPr>
            <a:r>
              <a:rPr lang="en-US" sz="1200" b="1" i="0" u="none" strike="noStrike" baseline="0">
                <a:solidFill>
                  <a:srgbClr val="FF0000"/>
                </a:solidFill>
                <a:latin typeface="Arial" panose="020B0604020202020204" pitchFamily="34" charset="0"/>
                <a:cs typeface="Arial" panose="020B0604020202020204" pitchFamily="34" charset="0"/>
              </a:rPr>
              <a:t>Buying Put </a:t>
            </a:r>
            <a:r>
              <a:rPr lang="en-US" sz="1200" b="1" i="0" u="none" strike="noStrike" baseline="0">
                <a:solidFill>
                  <a:srgbClr val="000000"/>
                </a:solidFill>
                <a:latin typeface="Arial" panose="020B0604020202020204" pitchFamily="34" charset="0"/>
                <a:cs typeface="Arial" panose="020B0604020202020204" pitchFamily="34" charset="0"/>
              </a:rPr>
              <a:t>Option - You Pay the Premium</a:t>
            </a:r>
          </a:p>
          <a:p>
            <a:pPr>
              <a:defRPr sz="1200" b="0" i="0" u="none" strike="noStrike" baseline="0">
                <a:solidFill>
                  <a:srgbClr val="000000"/>
                </a:solidFill>
                <a:latin typeface="Arial" panose="020B0604020202020204" pitchFamily="34" charset="0"/>
                <a:ea typeface="Times New Roman"/>
                <a:cs typeface="Arial" panose="020B0604020202020204" pitchFamily="34" charset="0"/>
              </a:defRPr>
            </a:pPr>
            <a:r>
              <a:rPr lang="en-US" sz="1200" b="1" i="0" u="none" strike="noStrike" baseline="0">
                <a:solidFill>
                  <a:srgbClr val="000000"/>
                </a:solidFill>
                <a:latin typeface="Arial" panose="020B0604020202020204" pitchFamily="34" charset="0"/>
                <a:cs typeface="Arial" panose="020B0604020202020204" pitchFamily="34" charset="0"/>
              </a:rPr>
              <a:t>Protection From Falling Market</a:t>
            </a:r>
          </a:p>
        </c:rich>
      </c:tx>
      <c:layout>
        <c:manualLayout>
          <c:xMode val="edge"/>
          <c:yMode val="edge"/>
          <c:x val="0.17417657180430124"/>
          <c:y val="9.9151274315009679E-3"/>
        </c:manualLayout>
      </c:layout>
      <c:overlay val="0"/>
      <c:spPr>
        <a:noFill/>
        <a:ln w="25400">
          <a:noFill/>
        </a:ln>
      </c:spPr>
    </c:title>
    <c:autoTitleDeleted val="0"/>
    <c:plotArea>
      <c:layout>
        <c:manualLayout>
          <c:layoutTarget val="inner"/>
          <c:xMode val="edge"/>
          <c:yMode val="edge"/>
          <c:x val="0.19415744947586022"/>
          <c:y val="0.13530971994743787"/>
          <c:w val="0.60614753210728101"/>
          <c:h val="0.63827154688427956"/>
        </c:manualLayout>
      </c:layout>
      <c:lineChart>
        <c:grouping val="standard"/>
        <c:varyColors val="0"/>
        <c:ser>
          <c:idx val="0"/>
          <c:order val="0"/>
          <c:tx>
            <c:v>Option Only</c:v>
          </c:tx>
          <c:spPr>
            <a:ln w="44450">
              <a:solidFill>
                <a:srgbClr val="0000FF"/>
              </a:solidFill>
              <a:prstDash val="solid"/>
            </a:ln>
          </c:spPr>
          <c:marker>
            <c:symbol val="none"/>
          </c:marker>
          <c:cat>
            <c:numRef>
              <c:f>'GrainFutures&amp;Options'!$F$86:$AM$86</c:f>
              <c:numCache>
                <c:formatCode>"$"#,##0.00</c:formatCode>
                <c:ptCount val="34"/>
                <c:pt idx="0">
                  <c:v>2.7999999999999972</c:v>
                </c:pt>
                <c:pt idx="1">
                  <c:v>2.9999999999999973</c:v>
                </c:pt>
                <c:pt idx="2">
                  <c:v>3.1999999999999975</c:v>
                </c:pt>
                <c:pt idx="3">
                  <c:v>3.3999999999999977</c:v>
                </c:pt>
                <c:pt idx="4">
                  <c:v>3.5999999999999979</c:v>
                </c:pt>
                <c:pt idx="5">
                  <c:v>3.799999999999998</c:v>
                </c:pt>
                <c:pt idx="6">
                  <c:v>3.9999999999999982</c:v>
                </c:pt>
                <c:pt idx="7">
                  <c:v>4.1999999999999984</c:v>
                </c:pt>
                <c:pt idx="8">
                  <c:v>4.3999999999999986</c:v>
                </c:pt>
                <c:pt idx="9">
                  <c:v>4.5999999999999988</c:v>
                </c:pt>
                <c:pt idx="10">
                  <c:v>4.7999999999999989</c:v>
                </c:pt>
                <c:pt idx="11">
                  <c:v>4.9999999999999991</c:v>
                </c:pt>
                <c:pt idx="12">
                  <c:v>5.1999999999999993</c:v>
                </c:pt>
                <c:pt idx="13">
                  <c:v>5.3999999999999995</c:v>
                </c:pt>
                <c:pt idx="14">
                  <c:v>5.6</c:v>
                </c:pt>
                <c:pt idx="15">
                  <c:v>5.8</c:v>
                </c:pt>
                <c:pt idx="16">
                  <c:v>6</c:v>
                </c:pt>
                <c:pt idx="17">
                  <c:v>6.2</c:v>
                </c:pt>
                <c:pt idx="18">
                  <c:v>6.4</c:v>
                </c:pt>
                <c:pt idx="19">
                  <c:v>6.6000000000000005</c:v>
                </c:pt>
                <c:pt idx="20">
                  <c:v>6.8000000000000007</c:v>
                </c:pt>
                <c:pt idx="21">
                  <c:v>7.0000000000000009</c:v>
                </c:pt>
                <c:pt idx="22">
                  <c:v>7.2000000000000011</c:v>
                </c:pt>
                <c:pt idx="23">
                  <c:v>7.4000000000000012</c:v>
                </c:pt>
                <c:pt idx="24">
                  <c:v>7.6000000000000014</c:v>
                </c:pt>
                <c:pt idx="25">
                  <c:v>7.8000000000000016</c:v>
                </c:pt>
                <c:pt idx="26">
                  <c:v>8.0000000000000018</c:v>
                </c:pt>
                <c:pt idx="27">
                  <c:v>8.2000000000000011</c:v>
                </c:pt>
                <c:pt idx="28">
                  <c:v>8.4</c:v>
                </c:pt>
                <c:pt idx="29">
                  <c:v>8.6</c:v>
                </c:pt>
                <c:pt idx="30">
                  <c:v>8.7999999999999989</c:v>
                </c:pt>
                <c:pt idx="31">
                  <c:v>8.9999999999999982</c:v>
                </c:pt>
                <c:pt idx="32">
                  <c:v>9.1999999999999975</c:v>
                </c:pt>
                <c:pt idx="33">
                  <c:v>9.3999999999999968</c:v>
                </c:pt>
              </c:numCache>
            </c:numRef>
          </c:cat>
          <c:val>
            <c:numRef>
              <c:f>'GrainFutures&amp;Options'!$F$87:$AM$87</c:f>
              <c:numCache>
                <c:formatCode>"$"#,##0.00</c:formatCode>
                <c:ptCount val="34"/>
                <c:pt idx="0">
                  <c:v>2.400000000000003</c:v>
                </c:pt>
                <c:pt idx="1">
                  <c:v>2.2000000000000028</c:v>
                </c:pt>
                <c:pt idx="2">
                  <c:v>2.0000000000000027</c:v>
                </c:pt>
                <c:pt idx="3">
                  <c:v>1.8000000000000025</c:v>
                </c:pt>
                <c:pt idx="4">
                  <c:v>1.6000000000000023</c:v>
                </c:pt>
                <c:pt idx="5">
                  <c:v>1.4000000000000021</c:v>
                </c:pt>
                <c:pt idx="6">
                  <c:v>1.200000000000002</c:v>
                </c:pt>
                <c:pt idx="7">
                  <c:v>1.0000000000000018</c:v>
                </c:pt>
                <c:pt idx="8">
                  <c:v>0.8000000000000016</c:v>
                </c:pt>
                <c:pt idx="9">
                  <c:v>0.60000000000000142</c:v>
                </c:pt>
                <c:pt idx="10">
                  <c:v>0.40000000000000124</c:v>
                </c:pt>
                <c:pt idx="11">
                  <c:v>0.20000000000000107</c:v>
                </c:pt>
                <c:pt idx="12">
                  <c:v>8.8817841970012523E-16</c:v>
                </c:pt>
                <c:pt idx="13">
                  <c:v>-0.19999999999999929</c:v>
                </c:pt>
                <c:pt idx="14">
                  <c:v>-0.3</c:v>
                </c:pt>
                <c:pt idx="15">
                  <c:v>-0.3</c:v>
                </c:pt>
                <c:pt idx="16">
                  <c:v>-0.3</c:v>
                </c:pt>
                <c:pt idx="17">
                  <c:v>-0.3</c:v>
                </c:pt>
                <c:pt idx="18">
                  <c:v>-0.3</c:v>
                </c:pt>
                <c:pt idx="19">
                  <c:v>-0.3</c:v>
                </c:pt>
                <c:pt idx="20">
                  <c:v>-0.3</c:v>
                </c:pt>
                <c:pt idx="21">
                  <c:v>-0.3</c:v>
                </c:pt>
                <c:pt idx="22">
                  <c:v>-0.3</c:v>
                </c:pt>
                <c:pt idx="23">
                  <c:v>-0.3</c:v>
                </c:pt>
                <c:pt idx="24">
                  <c:v>-0.3</c:v>
                </c:pt>
                <c:pt idx="25">
                  <c:v>-0.3</c:v>
                </c:pt>
                <c:pt idx="26">
                  <c:v>-0.3</c:v>
                </c:pt>
                <c:pt idx="27">
                  <c:v>-0.3</c:v>
                </c:pt>
                <c:pt idx="28">
                  <c:v>-0.3</c:v>
                </c:pt>
                <c:pt idx="29">
                  <c:v>-0.3</c:v>
                </c:pt>
                <c:pt idx="30">
                  <c:v>-0.3</c:v>
                </c:pt>
                <c:pt idx="31">
                  <c:v>-0.3</c:v>
                </c:pt>
                <c:pt idx="32">
                  <c:v>-0.3</c:v>
                </c:pt>
                <c:pt idx="33">
                  <c:v>-0.3</c:v>
                </c:pt>
              </c:numCache>
            </c:numRef>
          </c:val>
          <c:smooth val="0"/>
        </c:ser>
        <c:dLbls>
          <c:showLegendKey val="0"/>
          <c:showVal val="0"/>
          <c:showCatName val="0"/>
          <c:showSerName val="0"/>
          <c:showPercent val="0"/>
          <c:showBubbleSize val="0"/>
        </c:dLbls>
        <c:marker val="1"/>
        <c:smooth val="0"/>
        <c:axId val="189459456"/>
        <c:axId val="189457536"/>
      </c:lineChart>
      <c:lineChart>
        <c:grouping val="standard"/>
        <c:varyColors val="0"/>
        <c:ser>
          <c:idx val="1"/>
          <c:order val="1"/>
          <c:tx>
            <c:strRef>
              <c:f>'GrainFutures&amp;Options'!$B$89</c:f>
              <c:strCache>
                <c:ptCount val="1"/>
                <c:pt idx="0">
                  <c:v>Cash + Opt.</c:v>
                </c:pt>
              </c:strCache>
            </c:strRef>
          </c:tx>
          <c:spPr>
            <a:ln w="44450">
              <a:solidFill>
                <a:srgbClr val="FF0000"/>
              </a:solidFill>
              <a:prstDash val="solid"/>
            </a:ln>
          </c:spPr>
          <c:marker>
            <c:symbol val="star"/>
            <c:size val="3"/>
            <c:spPr>
              <a:noFill/>
              <a:ln>
                <a:solidFill>
                  <a:srgbClr val="000000"/>
                </a:solidFill>
                <a:prstDash val="solid"/>
              </a:ln>
            </c:spPr>
          </c:marker>
          <c:val>
            <c:numRef>
              <c:f>'GrainFutures&amp;Options'!$F$89:$AM$89</c:f>
              <c:numCache>
                <c:formatCode>"$"#,##0.00</c:formatCode>
                <c:ptCount val="34"/>
                <c:pt idx="0">
                  <c:v>4.6500000000000004</c:v>
                </c:pt>
                <c:pt idx="1">
                  <c:v>4.6500000000000004</c:v>
                </c:pt>
                <c:pt idx="2">
                  <c:v>4.6500000000000004</c:v>
                </c:pt>
                <c:pt idx="3">
                  <c:v>4.6500000000000004</c:v>
                </c:pt>
                <c:pt idx="4">
                  <c:v>4.6500000000000004</c:v>
                </c:pt>
                <c:pt idx="5">
                  <c:v>4.6500000000000004</c:v>
                </c:pt>
                <c:pt idx="6">
                  <c:v>4.6500000000000004</c:v>
                </c:pt>
                <c:pt idx="7">
                  <c:v>4.6500000000000004</c:v>
                </c:pt>
                <c:pt idx="8">
                  <c:v>4.6500000000000004</c:v>
                </c:pt>
                <c:pt idx="9">
                  <c:v>4.6500000000000004</c:v>
                </c:pt>
                <c:pt idx="10">
                  <c:v>4.6500000000000004</c:v>
                </c:pt>
                <c:pt idx="11">
                  <c:v>4.6500000000000004</c:v>
                </c:pt>
                <c:pt idx="12">
                  <c:v>4.6500000000000004</c:v>
                </c:pt>
                <c:pt idx="13">
                  <c:v>4.6500000000000004</c:v>
                </c:pt>
                <c:pt idx="14">
                  <c:v>4.75</c:v>
                </c:pt>
                <c:pt idx="15">
                  <c:v>4.95</c:v>
                </c:pt>
                <c:pt idx="16">
                  <c:v>5.15</c:v>
                </c:pt>
                <c:pt idx="17">
                  <c:v>5.3500000000000005</c:v>
                </c:pt>
                <c:pt idx="18">
                  <c:v>5.5500000000000007</c:v>
                </c:pt>
                <c:pt idx="19">
                  <c:v>5.7500000000000009</c:v>
                </c:pt>
                <c:pt idx="20">
                  <c:v>5.9500000000000011</c:v>
                </c:pt>
                <c:pt idx="21">
                  <c:v>6.1500000000000012</c:v>
                </c:pt>
                <c:pt idx="22">
                  <c:v>6.3500000000000014</c:v>
                </c:pt>
                <c:pt idx="23">
                  <c:v>6.5500000000000016</c:v>
                </c:pt>
                <c:pt idx="24">
                  <c:v>6.7500000000000018</c:v>
                </c:pt>
                <c:pt idx="25">
                  <c:v>6.950000000000002</c:v>
                </c:pt>
                <c:pt idx="26">
                  <c:v>7.1500000000000021</c:v>
                </c:pt>
                <c:pt idx="27">
                  <c:v>7.3500000000000014</c:v>
                </c:pt>
                <c:pt idx="28">
                  <c:v>7.5500000000000007</c:v>
                </c:pt>
                <c:pt idx="29">
                  <c:v>7.75</c:v>
                </c:pt>
                <c:pt idx="30">
                  <c:v>7.9499999999999993</c:v>
                </c:pt>
                <c:pt idx="31">
                  <c:v>8.1499999999999968</c:v>
                </c:pt>
                <c:pt idx="32">
                  <c:v>8.3499999999999961</c:v>
                </c:pt>
                <c:pt idx="33">
                  <c:v>8.5499999999999954</c:v>
                </c:pt>
              </c:numCache>
            </c:numRef>
          </c:val>
          <c:smooth val="0"/>
        </c:ser>
        <c:ser>
          <c:idx val="2"/>
          <c:order val="2"/>
          <c:tx>
            <c:strRef>
              <c:f>'GrainFutures&amp;Options'!$B$88</c:f>
              <c:strCache>
                <c:ptCount val="1"/>
                <c:pt idx="0">
                  <c:v>Est. Cash</c:v>
                </c:pt>
              </c:strCache>
            </c:strRef>
          </c:tx>
          <c:spPr>
            <a:ln w="44450">
              <a:solidFill>
                <a:srgbClr val="008000"/>
              </a:solidFill>
              <a:prstDash val="solid"/>
            </a:ln>
          </c:spPr>
          <c:marker>
            <c:symbol val="diamond"/>
            <c:size val="4"/>
            <c:spPr>
              <a:solidFill>
                <a:srgbClr val="FFFF00"/>
              </a:solidFill>
              <a:ln>
                <a:solidFill>
                  <a:srgbClr val="FFFF00"/>
                </a:solidFill>
                <a:prstDash val="solid"/>
              </a:ln>
            </c:spPr>
          </c:marker>
          <c:val>
            <c:numRef>
              <c:f>'GrainFutures&amp;Options'!$F$88:$AM$88</c:f>
              <c:numCache>
                <c:formatCode>"$"#,##0.00</c:formatCode>
                <c:ptCount val="34"/>
                <c:pt idx="0">
                  <c:v>2.2999999999999972</c:v>
                </c:pt>
                <c:pt idx="1">
                  <c:v>2.4999999999999973</c:v>
                </c:pt>
                <c:pt idx="2">
                  <c:v>2.6999999999999975</c:v>
                </c:pt>
                <c:pt idx="3">
                  <c:v>2.8999999999999977</c:v>
                </c:pt>
                <c:pt idx="4">
                  <c:v>3.0999999999999979</c:v>
                </c:pt>
                <c:pt idx="5">
                  <c:v>3.299999999999998</c:v>
                </c:pt>
                <c:pt idx="6">
                  <c:v>3.4999999999999982</c:v>
                </c:pt>
                <c:pt idx="7">
                  <c:v>3.6999999999999984</c:v>
                </c:pt>
                <c:pt idx="8">
                  <c:v>3.8999999999999986</c:v>
                </c:pt>
                <c:pt idx="9">
                  <c:v>4.0999999999999988</c:v>
                </c:pt>
                <c:pt idx="10">
                  <c:v>4.2999999999999989</c:v>
                </c:pt>
                <c:pt idx="11">
                  <c:v>4.4999999999999991</c:v>
                </c:pt>
                <c:pt idx="12">
                  <c:v>4.6999999999999993</c:v>
                </c:pt>
                <c:pt idx="13">
                  <c:v>4.8999999999999995</c:v>
                </c:pt>
                <c:pt idx="14">
                  <c:v>5.0999999999999996</c:v>
                </c:pt>
                <c:pt idx="15">
                  <c:v>5.3</c:v>
                </c:pt>
                <c:pt idx="16">
                  <c:v>5.5</c:v>
                </c:pt>
                <c:pt idx="17">
                  <c:v>5.7</c:v>
                </c:pt>
                <c:pt idx="18">
                  <c:v>5.9</c:v>
                </c:pt>
                <c:pt idx="19">
                  <c:v>6.1000000000000005</c:v>
                </c:pt>
                <c:pt idx="20">
                  <c:v>6.3000000000000007</c:v>
                </c:pt>
                <c:pt idx="21">
                  <c:v>6.5000000000000009</c:v>
                </c:pt>
                <c:pt idx="22">
                  <c:v>6.7000000000000011</c:v>
                </c:pt>
                <c:pt idx="23">
                  <c:v>6.9000000000000012</c:v>
                </c:pt>
                <c:pt idx="24">
                  <c:v>7.1000000000000014</c:v>
                </c:pt>
                <c:pt idx="25">
                  <c:v>7.3000000000000016</c:v>
                </c:pt>
                <c:pt idx="26">
                  <c:v>7.5000000000000018</c:v>
                </c:pt>
                <c:pt idx="27">
                  <c:v>7.7000000000000011</c:v>
                </c:pt>
                <c:pt idx="28">
                  <c:v>7.9</c:v>
                </c:pt>
                <c:pt idx="29">
                  <c:v>8.1</c:v>
                </c:pt>
                <c:pt idx="30">
                  <c:v>8.2999999999999989</c:v>
                </c:pt>
                <c:pt idx="31">
                  <c:v>8.4999999999999982</c:v>
                </c:pt>
                <c:pt idx="32">
                  <c:v>8.6999999999999975</c:v>
                </c:pt>
                <c:pt idx="33">
                  <c:v>8.8999999999999968</c:v>
                </c:pt>
              </c:numCache>
            </c:numRef>
          </c:val>
          <c:smooth val="0"/>
        </c:ser>
        <c:dLbls>
          <c:showLegendKey val="0"/>
          <c:showVal val="0"/>
          <c:showCatName val="0"/>
          <c:showSerName val="0"/>
          <c:showPercent val="0"/>
          <c:showBubbleSize val="0"/>
        </c:dLbls>
        <c:marker val="1"/>
        <c:smooth val="0"/>
        <c:axId val="189729408"/>
        <c:axId val="189727872"/>
      </c:lineChart>
      <c:valAx>
        <c:axId val="189457536"/>
        <c:scaling>
          <c:orientation val="minMax"/>
        </c:scaling>
        <c:delete val="0"/>
        <c:axPos val="l"/>
        <c:majorGridlines/>
        <c:numFmt formatCode="&quot;$&quot;#,##0.00_);[Red]\(&quot;$&quot;#,##0.00\)" sourceLinked="0"/>
        <c:majorTickMark val="out"/>
        <c:minorTickMark val="none"/>
        <c:tickLblPos val="nextTo"/>
        <c:txPr>
          <a:bodyPr/>
          <a:lstStyle/>
          <a:p>
            <a:pPr>
              <a:defRPr sz="1200" b="1"/>
            </a:pPr>
            <a:endParaRPr lang="en-US"/>
          </a:p>
        </c:txPr>
        <c:crossAx val="189459456"/>
        <c:crosses val="autoZero"/>
        <c:crossBetween val="between"/>
      </c:valAx>
      <c:catAx>
        <c:axId val="189459456"/>
        <c:scaling>
          <c:orientation val="minMax"/>
        </c:scaling>
        <c:delete val="0"/>
        <c:axPos val="b"/>
        <c:title>
          <c:tx>
            <c:rich>
              <a:bodyPr/>
              <a:lstStyle/>
              <a:p>
                <a:pPr>
                  <a:defRPr sz="1600" b="1"/>
                </a:pPr>
                <a:r>
                  <a:rPr lang="en-US" sz="1600" b="1"/>
                  <a:t>Futures Prices</a:t>
                </a:r>
              </a:p>
            </c:rich>
          </c:tx>
          <c:layout>
            <c:manualLayout>
              <c:xMode val="edge"/>
              <c:yMode val="edge"/>
              <c:x val="0.35705074658309854"/>
              <c:y val="0.80539588634388481"/>
            </c:manualLayout>
          </c:layout>
          <c:overlay val="0"/>
        </c:title>
        <c:numFmt formatCode="&quot;$&quot;#,##0.00" sourceLinked="1"/>
        <c:majorTickMark val="out"/>
        <c:minorTickMark val="none"/>
        <c:tickLblPos val="nextTo"/>
        <c:txPr>
          <a:bodyPr/>
          <a:lstStyle/>
          <a:p>
            <a:pPr>
              <a:defRPr sz="1200" b="1"/>
            </a:pPr>
            <a:endParaRPr lang="en-US"/>
          </a:p>
        </c:txPr>
        <c:crossAx val="189457536"/>
        <c:crosses val="autoZero"/>
        <c:auto val="1"/>
        <c:lblAlgn val="ctr"/>
        <c:lblOffset val="100"/>
        <c:noMultiLvlLbl val="0"/>
      </c:catAx>
      <c:valAx>
        <c:axId val="189727872"/>
        <c:scaling>
          <c:orientation val="minMax"/>
        </c:scaling>
        <c:delete val="0"/>
        <c:axPos val="r"/>
        <c:numFmt formatCode="&quot;$&quot;#,##0.00" sourceLinked="1"/>
        <c:majorTickMark val="out"/>
        <c:minorTickMark val="none"/>
        <c:tickLblPos val="nextTo"/>
        <c:txPr>
          <a:bodyPr/>
          <a:lstStyle/>
          <a:p>
            <a:pPr>
              <a:defRPr sz="1200" b="1"/>
            </a:pPr>
            <a:endParaRPr lang="en-US"/>
          </a:p>
        </c:txPr>
        <c:crossAx val="189729408"/>
        <c:crosses val="max"/>
        <c:crossBetween val="between"/>
      </c:valAx>
      <c:catAx>
        <c:axId val="189729408"/>
        <c:scaling>
          <c:orientation val="minMax"/>
        </c:scaling>
        <c:delete val="1"/>
        <c:axPos val="b"/>
        <c:majorTickMark val="out"/>
        <c:minorTickMark val="none"/>
        <c:tickLblPos val="nextTo"/>
        <c:crossAx val="189727872"/>
        <c:crosses val="autoZero"/>
        <c:auto val="1"/>
        <c:lblAlgn val="ctr"/>
        <c:lblOffset val="100"/>
        <c:noMultiLvlLbl val="0"/>
      </c:catAx>
      <c:spPr>
        <a:solidFill>
          <a:srgbClr val="FFFFFF"/>
        </a:solidFill>
        <a:ln w="12700">
          <a:solidFill>
            <a:srgbClr val="808080"/>
          </a:solidFill>
          <a:prstDash val="solid"/>
        </a:ln>
      </c:spPr>
    </c:plotArea>
    <c:legend>
      <c:legendPos val="b"/>
      <c:layout>
        <c:manualLayout>
          <c:xMode val="edge"/>
          <c:yMode val="edge"/>
          <c:x val="6.0081773697885754E-2"/>
          <c:y val="0.91002572826544825"/>
          <c:w val="0.88846146744219778"/>
          <c:h val="6.9408509121544948E-2"/>
        </c:manualLayout>
      </c:layout>
      <c:overlay val="0"/>
      <c:spPr>
        <a:solidFill>
          <a:srgbClr val="FFFFFF"/>
        </a:solidFill>
        <a:ln w="3175">
          <a:solidFill>
            <a:srgbClr val="000000"/>
          </a:solidFill>
          <a:prstDash val="solid"/>
        </a:ln>
      </c:spPr>
      <c:txPr>
        <a:bodyPr/>
        <a:lstStyle/>
        <a:p>
          <a:pPr>
            <a:defRPr sz="105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horizontalDpi="30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Arial" panose="020B0604020202020204" pitchFamily="34" charset="0"/>
                <a:ea typeface="Times New Roman"/>
                <a:cs typeface="Arial" panose="020B0604020202020204" pitchFamily="34" charset="0"/>
              </a:defRPr>
            </a:pPr>
            <a:r>
              <a:rPr lang="en-US" sz="1200" b="1" i="0" u="none" strike="noStrike" baseline="0">
                <a:solidFill>
                  <a:srgbClr val="FF0000"/>
                </a:solidFill>
                <a:latin typeface="Arial" panose="020B0604020202020204" pitchFamily="34" charset="0"/>
                <a:cs typeface="Arial" panose="020B0604020202020204" pitchFamily="34" charset="0"/>
              </a:rPr>
              <a:t>Buying Call</a:t>
            </a:r>
            <a:r>
              <a:rPr lang="en-US" sz="1200" b="1" i="0" u="none" strike="noStrike" baseline="0">
                <a:solidFill>
                  <a:srgbClr val="000000"/>
                </a:solidFill>
                <a:latin typeface="Arial" panose="020B0604020202020204" pitchFamily="34" charset="0"/>
                <a:cs typeface="Arial" panose="020B0604020202020204" pitchFamily="34" charset="0"/>
              </a:rPr>
              <a:t> Option - You Pay The Premium</a:t>
            </a:r>
          </a:p>
          <a:p>
            <a:pPr>
              <a:defRPr sz="1175" b="0" i="0" u="none" strike="noStrike" baseline="0">
                <a:solidFill>
                  <a:srgbClr val="000000"/>
                </a:solidFill>
                <a:latin typeface="Arial" panose="020B0604020202020204" pitchFamily="34" charset="0"/>
                <a:ea typeface="Times New Roman"/>
                <a:cs typeface="Arial" panose="020B0604020202020204" pitchFamily="34" charset="0"/>
              </a:defRPr>
            </a:pPr>
            <a:r>
              <a:rPr lang="en-US" sz="1200" b="1" i="0" u="none" strike="noStrike" baseline="0">
                <a:solidFill>
                  <a:srgbClr val="000000"/>
                </a:solidFill>
                <a:latin typeface="Arial" panose="020B0604020202020204" pitchFamily="34" charset="0"/>
                <a:cs typeface="Arial" panose="020B0604020202020204" pitchFamily="34" charset="0"/>
              </a:rPr>
              <a:t>Protection From Rising Prices</a:t>
            </a:r>
          </a:p>
        </c:rich>
      </c:tx>
      <c:layout>
        <c:manualLayout>
          <c:xMode val="edge"/>
          <c:yMode val="edge"/>
          <c:x val="0.17114239341551474"/>
          <c:y val="2.4720931558673685E-2"/>
        </c:manualLayout>
      </c:layout>
      <c:overlay val="0"/>
      <c:spPr>
        <a:noFill/>
        <a:ln w="25400">
          <a:noFill/>
        </a:ln>
      </c:spPr>
    </c:title>
    <c:autoTitleDeleted val="0"/>
    <c:plotArea>
      <c:layout>
        <c:manualLayout>
          <c:layoutTarget val="inner"/>
          <c:xMode val="edge"/>
          <c:yMode val="edge"/>
          <c:x val="0.15843210775673561"/>
          <c:y val="0.15521667068391848"/>
          <c:w val="0.63639101948156485"/>
          <c:h val="0.57244585581788043"/>
        </c:manualLayout>
      </c:layout>
      <c:lineChart>
        <c:grouping val="standard"/>
        <c:varyColors val="0"/>
        <c:ser>
          <c:idx val="2"/>
          <c:order val="0"/>
          <c:tx>
            <c:strRef>
              <c:f>'GrainFutures&amp;Options'!$B$92</c:f>
              <c:strCache>
                <c:ptCount val="1"/>
                <c:pt idx="0">
                  <c:v>Option Only</c:v>
                </c:pt>
              </c:strCache>
            </c:strRef>
          </c:tx>
          <c:spPr>
            <a:ln w="44450">
              <a:solidFill>
                <a:srgbClr val="0000FF"/>
              </a:solidFill>
              <a:prstDash val="solid"/>
            </a:ln>
          </c:spPr>
          <c:marker>
            <c:symbol val="none"/>
          </c:marker>
          <c:cat>
            <c:numRef>
              <c:f>'GrainFutures&amp;Options'!$F$91:$AM$91</c:f>
              <c:numCache>
                <c:formatCode>"$"#,##0.00</c:formatCode>
                <c:ptCount val="34"/>
                <c:pt idx="0">
                  <c:v>2.7999999999999972</c:v>
                </c:pt>
                <c:pt idx="1">
                  <c:v>2.9999999999999973</c:v>
                </c:pt>
                <c:pt idx="2">
                  <c:v>3.1999999999999975</c:v>
                </c:pt>
                <c:pt idx="3">
                  <c:v>3.3999999999999977</c:v>
                </c:pt>
                <c:pt idx="4">
                  <c:v>3.5999999999999979</c:v>
                </c:pt>
                <c:pt idx="5">
                  <c:v>3.799999999999998</c:v>
                </c:pt>
                <c:pt idx="6">
                  <c:v>3.9999999999999982</c:v>
                </c:pt>
                <c:pt idx="7">
                  <c:v>4.1999999999999984</c:v>
                </c:pt>
                <c:pt idx="8">
                  <c:v>4.3999999999999986</c:v>
                </c:pt>
                <c:pt idx="9">
                  <c:v>4.5999999999999988</c:v>
                </c:pt>
                <c:pt idx="10">
                  <c:v>4.7999999999999989</c:v>
                </c:pt>
                <c:pt idx="11">
                  <c:v>4.9999999999999991</c:v>
                </c:pt>
                <c:pt idx="12">
                  <c:v>5.1999999999999993</c:v>
                </c:pt>
                <c:pt idx="13">
                  <c:v>5.3999999999999995</c:v>
                </c:pt>
                <c:pt idx="14">
                  <c:v>5.6</c:v>
                </c:pt>
                <c:pt idx="15">
                  <c:v>5.8</c:v>
                </c:pt>
                <c:pt idx="16">
                  <c:v>6</c:v>
                </c:pt>
                <c:pt idx="17">
                  <c:v>6.2</c:v>
                </c:pt>
                <c:pt idx="18">
                  <c:v>6.4</c:v>
                </c:pt>
                <c:pt idx="19">
                  <c:v>6.6000000000000005</c:v>
                </c:pt>
                <c:pt idx="20">
                  <c:v>6.8000000000000007</c:v>
                </c:pt>
                <c:pt idx="21">
                  <c:v>7.0000000000000009</c:v>
                </c:pt>
                <c:pt idx="22">
                  <c:v>7.2000000000000011</c:v>
                </c:pt>
                <c:pt idx="23">
                  <c:v>7.4000000000000012</c:v>
                </c:pt>
                <c:pt idx="24">
                  <c:v>7.6000000000000014</c:v>
                </c:pt>
                <c:pt idx="25">
                  <c:v>7.8000000000000016</c:v>
                </c:pt>
                <c:pt idx="26">
                  <c:v>8.0000000000000018</c:v>
                </c:pt>
                <c:pt idx="27">
                  <c:v>8.2000000000000011</c:v>
                </c:pt>
                <c:pt idx="28">
                  <c:v>8.4</c:v>
                </c:pt>
                <c:pt idx="29">
                  <c:v>8.6</c:v>
                </c:pt>
                <c:pt idx="30">
                  <c:v>8.7999999999999989</c:v>
                </c:pt>
                <c:pt idx="31">
                  <c:v>8.9999999999999982</c:v>
                </c:pt>
                <c:pt idx="32">
                  <c:v>9.1999999999999975</c:v>
                </c:pt>
                <c:pt idx="33">
                  <c:v>9.3999999999999968</c:v>
                </c:pt>
              </c:numCache>
            </c:numRef>
          </c:cat>
          <c:val>
            <c:numRef>
              <c:f>'GrainFutures&amp;Options'!$F$92:$AM$92</c:f>
              <c:numCache>
                <c:formatCode>"$"#,##0.00</c:formatCode>
                <c:ptCount val="3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-0.39999999999999947</c:v>
                </c:pt>
                <c:pt idx="20">
                  <c:v>-0.19999999999999929</c:v>
                </c:pt>
                <c:pt idx="21">
                  <c:v>8.8817841970012523E-16</c:v>
                </c:pt>
                <c:pt idx="22">
                  <c:v>0.20000000000000107</c:v>
                </c:pt>
                <c:pt idx="23">
                  <c:v>0.40000000000000124</c:v>
                </c:pt>
                <c:pt idx="24">
                  <c:v>0.60000000000000142</c:v>
                </c:pt>
                <c:pt idx="25">
                  <c:v>0.8000000000000016</c:v>
                </c:pt>
                <c:pt idx="26">
                  <c:v>1.0000000000000018</c:v>
                </c:pt>
                <c:pt idx="27">
                  <c:v>1.2000000000000011</c:v>
                </c:pt>
                <c:pt idx="28">
                  <c:v>1.4000000000000004</c:v>
                </c:pt>
                <c:pt idx="29">
                  <c:v>1.5999999999999996</c:v>
                </c:pt>
                <c:pt idx="30">
                  <c:v>1.7999999999999989</c:v>
                </c:pt>
                <c:pt idx="31">
                  <c:v>1.9999999999999982</c:v>
                </c:pt>
                <c:pt idx="32">
                  <c:v>2.1999999999999975</c:v>
                </c:pt>
                <c:pt idx="33">
                  <c:v>2.3999999999999968</c:v>
                </c:pt>
              </c:numCache>
            </c:numRef>
          </c:val>
          <c:smooth val="0"/>
        </c:ser>
        <c:dLbls>
          <c:showLegendKey val="0"/>
          <c:showVal val="0"/>
          <c:showCatName val="0"/>
          <c:showSerName val="0"/>
          <c:showPercent val="0"/>
          <c:showBubbleSize val="0"/>
        </c:dLbls>
        <c:marker val="1"/>
        <c:smooth val="0"/>
        <c:axId val="189772928"/>
        <c:axId val="189775232"/>
      </c:lineChart>
      <c:lineChart>
        <c:grouping val="standard"/>
        <c:varyColors val="0"/>
        <c:ser>
          <c:idx val="0"/>
          <c:order val="1"/>
          <c:tx>
            <c:strRef>
              <c:f>'GrainFutures&amp;Options'!$B$93</c:f>
              <c:strCache>
                <c:ptCount val="1"/>
                <c:pt idx="0">
                  <c:v>Est. Cash</c:v>
                </c:pt>
              </c:strCache>
            </c:strRef>
          </c:tx>
          <c:spPr>
            <a:ln w="44450">
              <a:solidFill>
                <a:srgbClr val="008000"/>
              </a:solidFill>
              <a:prstDash val="solid"/>
            </a:ln>
          </c:spPr>
          <c:marker>
            <c:symbol val="diamond"/>
            <c:size val="3"/>
            <c:spPr>
              <a:solidFill>
                <a:srgbClr val="FFFF00"/>
              </a:solidFill>
              <a:ln>
                <a:solidFill>
                  <a:srgbClr val="FFFF00"/>
                </a:solidFill>
                <a:prstDash val="solid"/>
              </a:ln>
            </c:spPr>
          </c:marker>
          <c:val>
            <c:numRef>
              <c:f>'GrainFutures&amp;Options'!$F$93:$AM$93</c:f>
              <c:numCache>
                <c:formatCode>"$"#,##0.00</c:formatCode>
                <c:ptCount val="34"/>
                <c:pt idx="0">
                  <c:v>2.2999999999999972</c:v>
                </c:pt>
                <c:pt idx="1">
                  <c:v>2.4999999999999973</c:v>
                </c:pt>
                <c:pt idx="2">
                  <c:v>2.6999999999999975</c:v>
                </c:pt>
                <c:pt idx="3">
                  <c:v>2.8999999999999977</c:v>
                </c:pt>
                <c:pt idx="4">
                  <c:v>3.0999999999999979</c:v>
                </c:pt>
                <c:pt idx="5">
                  <c:v>3.299999999999998</c:v>
                </c:pt>
                <c:pt idx="6">
                  <c:v>3.4999999999999982</c:v>
                </c:pt>
                <c:pt idx="7">
                  <c:v>3.6999999999999984</c:v>
                </c:pt>
                <c:pt idx="8">
                  <c:v>3.8999999999999986</c:v>
                </c:pt>
                <c:pt idx="9">
                  <c:v>4.0999999999999988</c:v>
                </c:pt>
                <c:pt idx="10">
                  <c:v>4.2999999999999989</c:v>
                </c:pt>
                <c:pt idx="11">
                  <c:v>4.4999999999999991</c:v>
                </c:pt>
                <c:pt idx="12">
                  <c:v>4.6999999999999993</c:v>
                </c:pt>
                <c:pt idx="13">
                  <c:v>4.8999999999999995</c:v>
                </c:pt>
                <c:pt idx="14">
                  <c:v>5.0999999999999996</c:v>
                </c:pt>
                <c:pt idx="15">
                  <c:v>5.3</c:v>
                </c:pt>
                <c:pt idx="16">
                  <c:v>5.5</c:v>
                </c:pt>
                <c:pt idx="17">
                  <c:v>5.7</c:v>
                </c:pt>
                <c:pt idx="18">
                  <c:v>5.9</c:v>
                </c:pt>
                <c:pt idx="19">
                  <c:v>6.1000000000000005</c:v>
                </c:pt>
                <c:pt idx="20">
                  <c:v>6.3000000000000007</c:v>
                </c:pt>
                <c:pt idx="21">
                  <c:v>6.5000000000000009</c:v>
                </c:pt>
                <c:pt idx="22">
                  <c:v>6.7000000000000011</c:v>
                </c:pt>
                <c:pt idx="23">
                  <c:v>6.9000000000000012</c:v>
                </c:pt>
                <c:pt idx="24">
                  <c:v>7.1000000000000014</c:v>
                </c:pt>
                <c:pt idx="25">
                  <c:v>7.3000000000000016</c:v>
                </c:pt>
                <c:pt idx="26">
                  <c:v>7.5000000000000018</c:v>
                </c:pt>
                <c:pt idx="27">
                  <c:v>7.7000000000000011</c:v>
                </c:pt>
                <c:pt idx="28">
                  <c:v>7.9</c:v>
                </c:pt>
                <c:pt idx="29">
                  <c:v>8.1</c:v>
                </c:pt>
                <c:pt idx="30">
                  <c:v>8.2999999999999989</c:v>
                </c:pt>
                <c:pt idx="31">
                  <c:v>8.4999999999999982</c:v>
                </c:pt>
                <c:pt idx="32">
                  <c:v>8.6999999999999975</c:v>
                </c:pt>
                <c:pt idx="33">
                  <c:v>8.8999999999999968</c:v>
                </c:pt>
              </c:numCache>
            </c:numRef>
          </c:val>
          <c:smooth val="0"/>
        </c:ser>
        <c:ser>
          <c:idx val="1"/>
          <c:order val="2"/>
          <c:tx>
            <c:strRef>
              <c:f>'GrainFutures&amp;Options'!$B$94</c:f>
              <c:strCache>
                <c:ptCount val="1"/>
                <c:pt idx="0">
                  <c:v>Cash + Opt.</c:v>
                </c:pt>
              </c:strCache>
            </c:strRef>
          </c:tx>
          <c:spPr>
            <a:ln w="44450">
              <a:solidFill>
                <a:srgbClr val="FF0000"/>
              </a:solidFill>
              <a:prstDash val="solid"/>
            </a:ln>
          </c:spPr>
          <c:marker>
            <c:symbol val="star"/>
            <c:size val="3"/>
            <c:spPr>
              <a:noFill/>
              <a:ln>
                <a:solidFill>
                  <a:srgbClr val="000000"/>
                </a:solidFill>
                <a:prstDash val="solid"/>
              </a:ln>
            </c:spPr>
          </c:marker>
          <c:val>
            <c:numRef>
              <c:f>'GrainFutures&amp;Options'!$F$94:$AM$94</c:f>
              <c:numCache>
                <c:formatCode>"$"#,##0.00</c:formatCode>
                <c:ptCount val="34"/>
                <c:pt idx="0">
                  <c:v>2.849999999999997</c:v>
                </c:pt>
                <c:pt idx="1">
                  <c:v>3.0499999999999972</c:v>
                </c:pt>
                <c:pt idx="2">
                  <c:v>3.2499999999999973</c:v>
                </c:pt>
                <c:pt idx="3">
                  <c:v>3.4499999999999975</c:v>
                </c:pt>
                <c:pt idx="4">
                  <c:v>3.6499999999999977</c:v>
                </c:pt>
                <c:pt idx="5">
                  <c:v>3.8499999999999979</c:v>
                </c:pt>
                <c:pt idx="6">
                  <c:v>4.049999999999998</c:v>
                </c:pt>
                <c:pt idx="7">
                  <c:v>4.2499999999999982</c:v>
                </c:pt>
                <c:pt idx="8">
                  <c:v>4.4499999999999984</c:v>
                </c:pt>
                <c:pt idx="9">
                  <c:v>4.6499999999999986</c:v>
                </c:pt>
                <c:pt idx="10">
                  <c:v>4.8499999999999988</c:v>
                </c:pt>
                <c:pt idx="11">
                  <c:v>5.0499999999999989</c:v>
                </c:pt>
                <c:pt idx="12">
                  <c:v>5.2499999999999991</c:v>
                </c:pt>
                <c:pt idx="13">
                  <c:v>5.4499999999999993</c:v>
                </c:pt>
                <c:pt idx="14">
                  <c:v>5.6499999999999995</c:v>
                </c:pt>
                <c:pt idx="15">
                  <c:v>5.85</c:v>
                </c:pt>
                <c:pt idx="16">
                  <c:v>6.05</c:v>
                </c:pt>
                <c:pt idx="17">
                  <c:v>6.25</c:v>
                </c:pt>
                <c:pt idx="18">
                  <c:v>6.45</c:v>
                </c:pt>
                <c:pt idx="19">
                  <c:v>6.55</c:v>
                </c:pt>
                <c:pt idx="20">
                  <c:v>6.55</c:v>
                </c:pt>
                <c:pt idx="21">
                  <c:v>6.55</c:v>
                </c:pt>
                <c:pt idx="22">
                  <c:v>6.55</c:v>
                </c:pt>
                <c:pt idx="23">
                  <c:v>6.55</c:v>
                </c:pt>
                <c:pt idx="24">
                  <c:v>6.55</c:v>
                </c:pt>
                <c:pt idx="25">
                  <c:v>6.55</c:v>
                </c:pt>
                <c:pt idx="26">
                  <c:v>6.55</c:v>
                </c:pt>
                <c:pt idx="27">
                  <c:v>6.55</c:v>
                </c:pt>
                <c:pt idx="28">
                  <c:v>6.55</c:v>
                </c:pt>
                <c:pt idx="29">
                  <c:v>6.55</c:v>
                </c:pt>
                <c:pt idx="30">
                  <c:v>6.55</c:v>
                </c:pt>
                <c:pt idx="31">
                  <c:v>6.55</c:v>
                </c:pt>
                <c:pt idx="32">
                  <c:v>6.55</c:v>
                </c:pt>
                <c:pt idx="33">
                  <c:v>6.55</c:v>
                </c:pt>
              </c:numCache>
            </c:numRef>
          </c:val>
          <c:smooth val="0"/>
        </c:ser>
        <c:dLbls>
          <c:showLegendKey val="0"/>
          <c:showVal val="0"/>
          <c:showCatName val="0"/>
          <c:showSerName val="0"/>
          <c:showPercent val="0"/>
          <c:showBubbleSize val="0"/>
        </c:dLbls>
        <c:marker val="1"/>
        <c:smooth val="0"/>
        <c:axId val="189791232"/>
        <c:axId val="189789696"/>
      </c:lineChart>
      <c:catAx>
        <c:axId val="189772928"/>
        <c:scaling>
          <c:orientation val="minMax"/>
        </c:scaling>
        <c:delete val="0"/>
        <c:axPos val="b"/>
        <c:title>
          <c:tx>
            <c:rich>
              <a:bodyPr/>
              <a:lstStyle/>
              <a:p>
                <a:pPr>
                  <a:defRPr sz="1600" b="1" i="0" u="none" strike="noStrike" baseline="0">
                    <a:solidFill>
                      <a:srgbClr val="000000"/>
                    </a:solidFill>
                    <a:latin typeface="Times New Roman"/>
                    <a:ea typeface="Times New Roman"/>
                    <a:cs typeface="Times New Roman"/>
                  </a:defRPr>
                </a:pPr>
                <a:r>
                  <a:rPr lang="en-US" sz="1600"/>
                  <a:t>Futures Price</a:t>
                </a:r>
              </a:p>
            </c:rich>
          </c:tx>
          <c:layout>
            <c:manualLayout>
              <c:xMode val="edge"/>
              <c:yMode val="edge"/>
              <c:x val="0.32557001556463888"/>
              <c:y val="0.83935618103322218"/>
            </c:manualLayout>
          </c:layout>
          <c:overlay val="0"/>
          <c:spPr>
            <a:noFill/>
            <a:ln w="25400">
              <a:noFill/>
            </a:ln>
          </c:spPr>
        </c:title>
        <c:numFmt formatCode="\$#,##0.00" sourceLinked="0"/>
        <c:majorTickMark val="out"/>
        <c:minorTickMark val="in"/>
        <c:tickLblPos val="low"/>
        <c:spPr>
          <a:ln w="3175">
            <a:solidFill>
              <a:srgbClr val="000000"/>
            </a:solidFill>
            <a:prstDash val="solid"/>
          </a:ln>
        </c:spPr>
        <c:txPr>
          <a:bodyPr rot="5400000" vert="horz"/>
          <a:lstStyle/>
          <a:p>
            <a:pPr algn="ctr">
              <a:defRPr lang="en-US" sz="1200" b="1" i="0" u="none" strike="noStrike" kern="1200" baseline="0">
                <a:solidFill>
                  <a:srgbClr val="000000"/>
                </a:solidFill>
                <a:latin typeface="Arial"/>
                <a:ea typeface="Arial"/>
                <a:cs typeface="Arial"/>
              </a:defRPr>
            </a:pPr>
            <a:endParaRPr lang="en-US"/>
          </a:p>
        </c:txPr>
        <c:crossAx val="189775232"/>
        <c:crosses val="autoZero"/>
        <c:auto val="1"/>
        <c:lblAlgn val="ctr"/>
        <c:lblOffset val="100"/>
        <c:tickLblSkip val="3"/>
        <c:tickMarkSkip val="1"/>
        <c:noMultiLvlLbl val="0"/>
      </c:catAx>
      <c:valAx>
        <c:axId val="189775232"/>
        <c:scaling>
          <c:orientation val="minMax"/>
        </c:scaling>
        <c:delete val="0"/>
        <c:axPos val="r"/>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Dollars Per </a:t>
                </a:r>
                <a:r>
                  <a:rPr lang="en-US" sz="1200" b="1" i="0" u="none" strike="noStrike" baseline="0">
                    <a:solidFill>
                      <a:srgbClr val="FF0000"/>
                    </a:solidFill>
                    <a:latin typeface="Times New Roman"/>
                    <a:cs typeface="Times New Roman"/>
                  </a:rPr>
                  <a:t>Unit Paid</a:t>
                </a:r>
                <a:r>
                  <a:rPr lang="en-US" sz="1200" b="1" i="0" u="none" strike="noStrike" baseline="0">
                    <a:solidFill>
                      <a:srgbClr val="000000"/>
                    </a:solidFill>
                    <a:latin typeface="Times New Roman"/>
                    <a:cs typeface="Times New Roman"/>
                  </a:rPr>
                  <a:t> </a:t>
                </a:r>
                <a:r>
                  <a:rPr lang="en-US" sz="1200" b="1" i="0" u="none" strike="noStrike" baseline="0">
                    <a:solidFill>
                      <a:srgbClr val="0000FF"/>
                    </a:solidFill>
                    <a:latin typeface="Times New Roman"/>
                    <a:cs typeface="Times New Roman"/>
                  </a:rPr>
                  <a:t>or Received</a:t>
                </a:r>
              </a:p>
            </c:rich>
          </c:tx>
          <c:layout>
            <c:manualLayout>
              <c:xMode val="edge"/>
              <c:yMode val="edge"/>
              <c:x val="0.93736452767272405"/>
              <c:y val="0.22971782226280468"/>
            </c:manualLayout>
          </c:layout>
          <c:overlay val="0"/>
          <c:spPr>
            <a:noFill/>
            <a:ln w="25400">
              <a:noFill/>
            </a:ln>
          </c:spPr>
        </c:title>
        <c:numFmt formatCode="\$#,##0.00_);[Red]\(\$#,##0.00\)" sourceLinked="0"/>
        <c:majorTickMark val="out"/>
        <c:minorTickMark val="none"/>
        <c:tickLblPos val="nextTo"/>
        <c:spPr>
          <a:ln w="3175">
            <a:solidFill>
              <a:srgbClr val="000000"/>
            </a:solidFill>
            <a:prstDash val="solid"/>
          </a:ln>
        </c:spPr>
        <c:txPr>
          <a:bodyPr rot="0" vert="horz"/>
          <a:lstStyle/>
          <a:p>
            <a:pPr algn="ctr">
              <a:defRPr lang="en-US" sz="1200" b="1" i="0" u="none" strike="noStrike" kern="1200" baseline="0">
                <a:solidFill>
                  <a:srgbClr val="000000"/>
                </a:solidFill>
                <a:latin typeface="Arial"/>
                <a:ea typeface="Arial"/>
                <a:cs typeface="Arial"/>
              </a:defRPr>
            </a:pPr>
            <a:endParaRPr lang="en-US"/>
          </a:p>
        </c:txPr>
        <c:crossAx val="189772928"/>
        <c:crosses val="max"/>
        <c:crossBetween val="midCat"/>
      </c:valAx>
      <c:valAx>
        <c:axId val="189789696"/>
        <c:scaling>
          <c:orientation val="minMax"/>
        </c:scaling>
        <c:delete val="0"/>
        <c:axPos val="l"/>
        <c:numFmt formatCode="&quot;$&quot;#,##0.00" sourceLinked="1"/>
        <c:majorTickMark val="out"/>
        <c:minorTickMark val="none"/>
        <c:tickLblPos val="nextTo"/>
        <c:txPr>
          <a:bodyPr/>
          <a:lstStyle/>
          <a:p>
            <a:pPr>
              <a:defRPr sz="1200" b="1"/>
            </a:pPr>
            <a:endParaRPr lang="en-US"/>
          </a:p>
        </c:txPr>
        <c:crossAx val="189791232"/>
        <c:crosses val="autoZero"/>
        <c:crossBetween val="between"/>
      </c:valAx>
      <c:catAx>
        <c:axId val="189791232"/>
        <c:scaling>
          <c:orientation val="minMax"/>
        </c:scaling>
        <c:delete val="1"/>
        <c:axPos val="b"/>
        <c:majorTickMark val="out"/>
        <c:minorTickMark val="none"/>
        <c:tickLblPos val="nextTo"/>
        <c:crossAx val="189789696"/>
        <c:crosses val="autoZero"/>
        <c:auto val="1"/>
        <c:lblAlgn val="ctr"/>
        <c:lblOffset val="100"/>
        <c:noMultiLvlLbl val="0"/>
      </c:catAx>
      <c:spPr>
        <a:solidFill>
          <a:srgbClr val="FFFFFF"/>
        </a:solidFill>
        <a:ln w="12700">
          <a:solidFill>
            <a:srgbClr val="808080"/>
          </a:solidFill>
          <a:prstDash val="solid"/>
        </a:ln>
      </c:spPr>
    </c:plotArea>
    <c:legend>
      <c:legendPos val="r"/>
      <c:layout>
        <c:manualLayout>
          <c:xMode val="edge"/>
          <c:yMode val="edge"/>
          <c:x val="4.7649043869516308E-2"/>
          <c:y val="0.9236665244430653"/>
          <c:w val="0.86940076934827593"/>
          <c:h val="6.8702532873046063E-2"/>
        </c:manualLayout>
      </c:layout>
      <c:overlay val="0"/>
      <c:spPr>
        <a:solidFill>
          <a:srgbClr val="FFFFFF"/>
        </a:solidFill>
        <a:ln w="3175">
          <a:solidFill>
            <a:srgbClr val="000000"/>
          </a:solidFill>
          <a:prstDash val="solid"/>
        </a:ln>
      </c:spPr>
      <c:txPr>
        <a:bodyPr/>
        <a:lstStyle/>
        <a:p>
          <a:pPr>
            <a:defRPr lang="en-US" sz="1050" b="1" i="0" u="none" strike="noStrike" kern="1200"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horizontalDpi="30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200" b="1" i="0" u="none" strike="noStrike" baseline="0">
                <a:solidFill>
                  <a:srgbClr val="FF0000"/>
                </a:solidFill>
                <a:latin typeface="Arial"/>
                <a:cs typeface="Arial"/>
              </a:rPr>
              <a:t>Red Line</a:t>
            </a:r>
            <a:r>
              <a:rPr lang="en-US" sz="1200" b="1" i="0" u="none" strike="noStrike" baseline="0">
                <a:solidFill>
                  <a:srgbClr val="000000"/>
                </a:solidFill>
                <a:latin typeface="Arial"/>
                <a:cs typeface="Arial"/>
              </a:rPr>
              <a:t> is Projected Cash Price Given Basis</a:t>
            </a:r>
          </a:p>
        </c:rich>
      </c:tx>
      <c:layout>
        <c:manualLayout>
          <c:xMode val="edge"/>
          <c:yMode val="edge"/>
          <c:x val="0.18527552669055053"/>
          <c:y val="2.4226341786016903E-2"/>
        </c:manualLayout>
      </c:layout>
      <c:overlay val="0"/>
      <c:spPr>
        <a:noFill/>
        <a:ln w="25400">
          <a:noFill/>
        </a:ln>
      </c:spPr>
    </c:title>
    <c:autoTitleDeleted val="0"/>
    <c:plotArea>
      <c:layout>
        <c:manualLayout>
          <c:layoutTarget val="inner"/>
          <c:xMode val="edge"/>
          <c:yMode val="edge"/>
          <c:x val="7.7922077922077934E-2"/>
          <c:y val="0.13110539845758354"/>
          <c:w val="0.76213708416544979"/>
          <c:h val="0.62724935732648057"/>
        </c:manualLayout>
      </c:layout>
      <c:lineChart>
        <c:grouping val="standard"/>
        <c:varyColors val="0"/>
        <c:ser>
          <c:idx val="0"/>
          <c:order val="0"/>
          <c:tx>
            <c:v>Projected Cash</c:v>
          </c:tx>
          <c:spPr>
            <a:ln w="25400">
              <a:solidFill>
                <a:srgbClr val="FF0000"/>
              </a:solidFill>
              <a:prstDash val="solid"/>
            </a:ln>
          </c:spPr>
          <c:marker>
            <c:symbol val="none"/>
          </c:marker>
          <c:cat>
            <c:numRef>
              <c:f>'LvstkFutures&amp;Options'!$F$77:$V$77</c:f>
              <c:numCache>
                <c:formatCode>"$"#,##0.00</c:formatCode>
                <c:ptCount val="17"/>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numCache>
            </c:numRef>
          </c:cat>
          <c:val>
            <c:numRef>
              <c:f>'LvstkFutures&amp;Options'!$F$78:$V$78</c:f>
              <c:numCache>
                <c:formatCode>"$"#,##0.00</c:formatCode>
                <c:ptCount val="17"/>
                <c:pt idx="0">
                  <c:v>201.56666666666666</c:v>
                </c:pt>
                <c:pt idx="1">
                  <c:v>202.56666666666666</c:v>
                </c:pt>
                <c:pt idx="2">
                  <c:v>203.56666666666666</c:v>
                </c:pt>
                <c:pt idx="3">
                  <c:v>204.56666666666666</c:v>
                </c:pt>
                <c:pt idx="4">
                  <c:v>205.56666666666666</c:v>
                </c:pt>
                <c:pt idx="5">
                  <c:v>206.56666666666666</c:v>
                </c:pt>
                <c:pt idx="6">
                  <c:v>207.56666666666666</c:v>
                </c:pt>
                <c:pt idx="7">
                  <c:v>208.56666666666666</c:v>
                </c:pt>
                <c:pt idx="8">
                  <c:v>209.56666666666666</c:v>
                </c:pt>
                <c:pt idx="9">
                  <c:v>210.56666666666666</c:v>
                </c:pt>
                <c:pt idx="10">
                  <c:v>211.56666666666666</c:v>
                </c:pt>
                <c:pt idx="11">
                  <c:v>212.56666666666666</c:v>
                </c:pt>
                <c:pt idx="12">
                  <c:v>213.56666666666666</c:v>
                </c:pt>
                <c:pt idx="13">
                  <c:v>214.56666666666666</c:v>
                </c:pt>
                <c:pt idx="14">
                  <c:v>215.56666666666666</c:v>
                </c:pt>
                <c:pt idx="15">
                  <c:v>216.56666666666666</c:v>
                </c:pt>
                <c:pt idx="16">
                  <c:v>217.56666666666666</c:v>
                </c:pt>
              </c:numCache>
            </c:numRef>
          </c:val>
          <c:smooth val="0"/>
        </c:ser>
        <c:dLbls>
          <c:showLegendKey val="0"/>
          <c:showVal val="0"/>
          <c:showCatName val="0"/>
          <c:showSerName val="0"/>
          <c:showPercent val="0"/>
          <c:showBubbleSize val="0"/>
        </c:dLbls>
        <c:marker val="1"/>
        <c:smooth val="0"/>
        <c:axId val="189049472"/>
        <c:axId val="189051648"/>
      </c:lineChart>
      <c:catAx>
        <c:axId val="18904947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Basis at Sale Time</a:t>
                </a:r>
              </a:p>
            </c:rich>
          </c:tx>
          <c:layout>
            <c:manualLayout>
              <c:xMode val="edge"/>
              <c:yMode val="edge"/>
              <c:x val="0.31984399583125517"/>
              <c:y val="0.90857452167699937"/>
            </c:manualLayout>
          </c:layout>
          <c:overlay val="0"/>
          <c:spPr>
            <a:noFill/>
            <a:ln w="25400">
              <a:noFill/>
            </a:ln>
          </c:spPr>
        </c:title>
        <c:numFmt formatCode="\$#,##0.00" sourceLinked="0"/>
        <c:majorTickMark val="in"/>
        <c:minorTickMark val="none"/>
        <c:tickLblPos val="nextTo"/>
        <c:spPr>
          <a:ln w="3175">
            <a:solidFill>
              <a:srgbClr val="000000"/>
            </a:solidFill>
            <a:prstDash val="solid"/>
          </a:ln>
        </c:spPr>
        <c:txPr>
          <a:bodyPr rot="5400000" vert="horz"/>
          <a:lstStyle/>
          <a:p>
            <a:pPr>
              <a:defRPr sz="1100" b="1" i="0" u="none" strike="noStrike" baseline="0">
                <a:solidFill>
                  <a:srgbClr val="000000"/>
                </a:solidFill>
                <a:latin typeface="Arial"/>
                <a:ea typeface="Arial"/>
                <a:cs typeface="Arial"/>
              </a:defRPr>
            </a:pPr>
            <a:endParaRPr lang="en-US"/>
          </a:p>
        </c:txPr>
        <c:crossAx val="189051648"/>
        <c:crosses val="autoZero"/>
        <c:auto val="1"/>
        <c:lblAlgn val="ctr"/>
        <c:lblOffset val="100"/>
        <c:tickLblSkip val="2"/>
        <c:tickMarkSkip val="1"/>
        <c:noMultiLvlLbl val="0"/>
      </c:catAx>
      <c:valAx>
        <c:axId val="189051648"/>
        <c:scaling>
          <c:orientation val="minMax"/>
        </c:scaling>
        <c:delete val="0"/>
        <c:axPos val="r"/>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Projected Cash Price</a:t>
                </a:r>
              </a:p>
            </c:rich>
          </c:tx>
          <c:layout>
            <c:manualLayout>
              <c:xMode val="edge"/>
              <c:yMode val="edge"/>
              <c:x val="9.7512628439693216E-3"/>
              <c:y val="0.19111772445767114"/>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89049472"/>
        <c:crosses val="max"/>
        <c:crossBetween val="midCat"/>
      </c:valAx>
      <c:spPr>
        <a:solidFill>
          <a:srgbClr val="FFFFFF"/>
        </a:solidFill>
        <a:ln w="12700">
          <a:solidFill>
            <a:srgbClr val="333333"/>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a:ea typeface="Times New Roman"/>
                <a:cs typeface="Times New Roman"/>
              </a:defRPr>
            </a:pPr>
            <a:r>
              <a:rPr lang="en-US" sz="1550" b="1" i="0" u="none" strike="noStrike" baseline="0">
                <a:solidFill>
                  <a:srgbClr val="FF0000"/>
                </a:solidFill>
                <a:latin typeface="Times New Roman"/>
                <a:cs typeface="Times New Roman"/>
              </a:rPr>
              <a:t>Buying Put</a:t>
            </a:r>
            <a:r>
              <a:rPr lang="en-US" sz="1550" b="1" i="0" u="none" strike="noStrike" baseline="0">
                <a:solidFill>
                  <a:srgbClr val="000000"/>
                </a:solidFill>
                <a:latin typeface="Times New Roman"/>
                <a:cs typeface="Times New Roman"/>
              </a:rPr>
              <a:t> Option - You Pay the Premium</a:t>
            </a:r>
          </a:p>
          <a:p>
            <a:pPr>
              <a:defRPr sz="1200" b="0" i="0" u="none" strike="noStrike" baseline="0">
                <a:solidFill>
                  <a:srgbClr val="000000"/>
                </a:solidFill>
                <a:latin typeface="Times New Roman"/>
                <a:ea typeface="Times New Roman"/>
                <a:cs typeface="Times New Roman"/>
              </a:defRPr>
            </a:pPr>
            <a:r>
              <a:rPr lang="en-US" sz="1550" b="1" i="0" u="none" strike="noStrike" baseline="0">
                <a:solidFill>
                  <a:srgbClr val="000000"/>
                </a:solidFill>
                <a:latin typeface="Times New Roman"/>
                <a:cs typeface="Times New Roman"/>
              </a:rPr>
              <a:t>Protection From Falling Market</a:t>
            </a:r>
          </a:p>
        </c:rich>
      </c:tx>
      <c:layout>
        <c:manualLayout>
          <c:xMode val="edge"/>
          <c:yMode val="edge"/>
          <c:x val="0.18178479781364459"/>
          <c:y val="4.6061137953448419E-2"/>
        </c:manualLayout>
      </c:layout>
      <c:overlay val="0"/>
      <c:spPr>
        <a:noFill/>
        <a:ln w="25400">
          <a:noFill/>
        </a:ln>
      </c:spPr>
    </c:title>
    <c:autoTitleDeleted val="0"/>
    <c:plotArea>
      <c:layout>
        <c:manualLayout>
          <c:layoutTarget val="inner"/>
          <c:xMode val="edge"/>
          <c:yMode val="edge"/>
          <c:x val="0.17729730459080661"/>
          <c:y val="0.18534638063631306"/>
          <c:w val="0.64304488382533687"/>
          <c:h val="0.5880689751242677"/>
        </c:manualLayout>
      </c:layout>
      <c:lineChart>
        <c:grouping val="standard"/>
        <c:varyColors val="0"/>
        <c:ser>
          <c:idx val="0"/>
          <c:order val="0"/>
          <c:tx>
            <c:v>Option Only</c:v>
          </c:tx>
          <c:spPr>
            <a:ln w="44450">
              <a:solidFill>
                <a:srgbClr val="0000FF"/>
              </a:solidFill>
              <a:prstDash val="solid"/>
            </a:ln>
          </c:spPr>
          <c:marker>
            <c:symbol val="none"/>
          </c:marker>
          <c:cat>
            <c:numRef>
              <c:f>'LvstkFutures&amp;Options'!$F$87:$AM$87</c:f>
              <c:numCache>
                <c:formatCode>0.00</c:formatCode>
                <c:ptCount val="34"/>
                <c:pt idx="0">
                  <c:v>184</c:v>
                </c:pt>
                <c:pt idx="1">
                  <c:v>185</c:v>
                </c:pt>
                <c:pt idx="2">
                  <c:v>186</c:v>
                </c:pt>
                <c:pt idx="3">
                  <c:v>187</c:v>
                </c:pt>
                <c:pt idx="4">
                  <c:v>188</c:v>
                </c:pt>
                <c:pt idx="5">
                  <c:v>189</c:v>
                </c:pt>
                <c:pt idx="6">
                  <c:v>190</c:v>
                </c:pt>
                <c:pt idx="7">
                  <c:v>191</c:v>
                </c:pt>
                <c:pt idx="8">
                  <c:v>192</c:v>
                </c:pt>
                <c:pt idx="9">
                  <c:v>193</c:v>
                </c:pt>
                <c:pt idx="10">
                  <c:v>194</c:v>
                </c:pt>
                <c:pt idx="11">
                  <c:v>195</c:v>
                </c:pt>
                <c:pt idx="12">
                  <c:v>196</c:v>
                </c:pt>
                <c:pt idx="13">
                  <c:v>197</c:v>
                </c:pt>
                <c:pt idx="14">
                  <c:v>198</c:v>
                </c:pt>
                <c:pt idx="15">
                  <c:v>199</c:v>
                </c:pt>
                <c:pt idx="16">
                  <c:v>200</c:v>
                </c:pt>
                <c:pt idx="17">
                  <c:v>201</c:v>
                </c:pt>
                <c:pt idx="18">
                  <c:v>202</c:v>
                </c:pt>
                <c:pt idx="19">
                  <c:v>203</c:v>
                </c:pt>
                <c:pt idx="20">
                  <c:v>204</c:v>
                </c:pt>
                <c:pt idx="21">
                  <c:v>205</c:v>
                </c:pt>
                <c:pt idx="22">
                  <c:v>206</c:v>
                </c:pt>
                <c:pt idx="23">
                  <c:v>207</c:v>
                </c:pt>
                <c:pt idx="24">
                  <c:v>208</c:v>
                </c:pt>
                <c:pt idx="25">
                  <c:v>209</c:v>
                </c:pt>
                <c:pt idx="26">
                  <c:v>210</c:v>
                </c:pt>
                <c:pt idx="27">
                  <c:v>211</c:v>
                </c:pt>
                <c:pt idx="28">
                  <c:v>212</c:v>
                </c:pt>
                <c:pt idx="29">
                  <c:v>213</c:v>
                </c:pt>
                <c:pt idx="30">
                  <c:v>214</c:v>
                </c:pt>
                <c:pt idx="31">
                  <c:v>215</c:v>
                </c:pt>
                <c:pt idx="32">
                  <c:v>216</c:v>
                </c:pt>
                <c:pt idx="33">
                  <c:v>217</c:v>
                </c:pt>
              </c:numCache>
            </c:numRef>
          </c:cat>
          <c:val>
            <c:numLit>
              <c:formatCode>General</c:formatCode>
              <c:ptCount val="34"/>
              <c:pt idx="0">
                <c:v>11.4499999999999</c:v>
              </c:pt>
              <c:pt idx="1">
                <c:v>10.4499999999999</c:v>
              </c:pt>
              <c:pt idx="2">
                <c:v>9.4499999999999709</c:v>
              </c:pt>
              <c:pt idx="3">
                <c:v>8.4499999999999709</c:v>
              </c:pt>
              <c:pt idx="4">
                <c:v>7.44999999999997</c:v>
              </c:pt>
              <c:pt idx="5">
                <c:v>6.44999999999997</c:v>
              </c:pt>
              <c:pt idx="6">
                <c:v>5.44999999999997</c:v>
              </c:pt>
              <c:pt idx="7">
                <c:v>4.44999999999997</c:v>
              </c:pt>
              <c:pt idx="8">
                <c:v>3.4499999999999802</c:v>
              </c:pt>
              <c:pt idx="9">
                <c:v>2.4499999999999802</c:v>
              </c:pt>
              <c:pt idx="10">
                <c:v>1.44999999999998</c:v>
              </c:pt>
              <c:pt idx="11">
                <c:v>0.44999999999998802</c:v>
              </c:pt>
              <c:pt idx="12">
                <c:v>-0.55000000000001104</c:v>
              </c:pt>
              <c:pt idx="13">
                <c:v>-1.55000000000001</c:v>
              </c:pt>
              <c:pt idx="14">
                <c:v>-2.55000000000001</c:v>
              </c:pt>
              <c:pt idx="15">
                <c:v>-3.55000000000001</c:v>
              </c:pt>
              <c:pt idx="16">
                <c:v>-4.55</c:v>
              </c:pt>
              <c:pt idx="17">
                <c:v>-5.4</c:v>
              </c:pt>
              <c:pt idx="18">
                <c:v>-5.4</c:v>
              </c:pt>
              <c:pt idx="19">
                <c:v>-5.4</c:v>
              </c:pt>
              <c:pt idx="20">
                <c:v>-5.4</c:v>
              </c:pt>
              <c:pt idx="21">
                <c:v>-5.4</c:v>
              </c:pt>
              <c:pt idx="22">
                <c:v>-5.4</c:v>
              </c:pt>
              <c:pt idx="23">
                <c:v>-5.4</c:v>
              </c:pt>
              <c:pt idx="24">
                <c:v>-5.4</c:v>
              </c:pt>
              <c:pt idx="25">
                <c:v>-5.4</c:v>
              </c:pt>
              <c:pt idx="26">
                <c:v>-5.4</c:v>
              </c:pt>
              <c:pt idx="27">
                <c:v>-5.4</c:v>
              </c:pt>
              <c:pt idx="28">
                <c:v>-5.4</c:v>
              </c:pt>
              <c:pt idx="29">
                <c:v>-5.4</c:v>
              </c:pt>
              <c:pt idx="30">
                <c:v>-5.4</c:v>
              </c:pt>
              <c:pt idx="31">
                <c:v>-5.4</c:v>
              </c:pt>
              <c:pt idx="32">
                <c:v>-5.4</c:v>
              </c:pt>
              <c:pt idx="33">
                <c:v>-5.4</c:v>
              </c:pt>
            </c:numLit>
          </c:val>
          <c:smooth val="0"/>
        </c:ser>
        <c:dLbls>
          <c:showLegendKey val="0"/>
          <c:showVal val="0"/>
          <c:showCatName val="0"/>
          <c:showSerName val="0"/>
          <c:showPercent val="0"/>
          <c:showBubbleSize val="0"/>
        </c:dLbls>
        <c:marker val="1"/>
        <c:smooth val="0"/>
        <c:axId val="189155584"/>
        <c:axId val="189166336"/>
      </c:lineChart>
      <c:lineChart>
        <c:grouping val="standard"/>
        <c:varyColors val="0"/>
        <c:ser>
          <c:idx val="1"/>
          <c:order val="1"/>
          <c:tx>
            <c:v>Est. Cash</c:v>
          </c:tx>
          <c:spPr>
            <a:ln w="44450">
              <a:solidFill>
                <a:srgbClr val="FFFF00"/>
              </a:solidFill>
              <a:prstDash val="solid"/>
            </a:ln>
          </c:spPr>
          <c:marker>
            <c:symbol val="circle"/>
            <c:size val="3"/>
            <c:spPr>
              <a:solidFill>
                <a:srgbClr val="0070C0"/>
              </a:solidFill>
            </c:spPr>
          </c:marker>
          <c:val>
            <c:numLit>
              <c:formatCode>General</c:formatCode>
              <c:ptCount val="34"/>
              <c:pt idx="0">
                <c:v>129.15</c:v>
              </c:pt>
              <c:pt idx="1">
                <c:v>130.15</c:v>
              </c:pt>
              <c:pt idx="2">
                <c:v>131.15</c:v>
              </c:pt>
              <c:pt idx="3">
                <c:v>132.15</c:v>
              </c:pt>
              <c:pt idx="4">
                <c:v>133.15</c:v>
              </c:pt>
              <c:pt idx="5">
                <c:v>134.15</c:v>
              </c:pt>
              <c:pt idx="6">
                <c:v>135.15</c:v>
              </c:pt>
              <c:pt idx="7">
                <c:v>136.15</c:v>
              </c:pt>
              <c:pt idx="8">
                <c:v>137.15</c:v>
              </c:pt>
              <c:pt idx="9">
                <c:v>138.15</c:v>
              </c:pt>
              <c:pt idx="10">
                <c:v>139.15</c:v>
              </c:pt>
              <c:pt idx="11">
                <c:v>140.15</c:v>
              </c:pt>
              <c:pt idx="12">
                <c:v>141.15</c:v>
              </c:pt>
              <c:pt idx="13">
                <c:v>142.15</c:v>
              </c:pt>
              <c:pt idx="14">
                <c:v>143.15</c:v>
              </c:pt>
              <c:pt idx="15">
                <c:v>144.15</c:v>
              </c:pt>
              <c:pt idx="16">
                <c:v>145.15</c:v>
              </c:pt>
              <c:pt idx="17">
                <c:v>146.15</c:v>
              </c:pt>
              <c:pt idx="18">
                <c:v>147.15</c:v>
              </c:pt>
              <c:pt idx="19">
                <c:v>148.15</c:v>
              </c:pt>
              <c:pt idx="20">
                <c:v>149.15</c:v>
              </c:pt>
              <c:pt idx="21">
                <c:v>150.15</c:v>
              </c:pt>
              <c:pt idx="22">
                <c:v>151.15</c:v>
              </c:pt>
              <c:pt idx="23">
                <c:v>152.15</c:v>
              </c:pt>
              <c:pt idx="24">
                <c:v>153.15</c:v>
              </c:pt>
              <c:pt idx="25">
                <c:v>154.15</c:v>
              </c:pt>
              <c:pt idx="26">
                <c:v>155.15</c:v>
              </c:pt>
              <c:pt idx="27">
                <c:v>156.15</c:v>
              </c:pt>
              <c:pt idx="28">
                <c:v>157.15</c:v>
              </c:pt>
              <c:pt idx="29">
                <c:v>158.15</c:v>
              </c:pt>
              <c:pt idx="30">
                <c:v>159.15</c:v>
              </c:pt>
              <c:pt idx="31">
                <c:v>160.15</c:v>
              </c:pt>
              <c:pt idx="32">
                <c:v>161.15</c:v>
              </c:pt>
              <c:pt idx="33">
                <c:v>162.15</c:v>
              </c:pt>
            </c:numLit>
          </c:val>
          <c:smooth val="0"/>
        </c:ser>
        <c:ser>
          <c:idx val="2"/>
          <c:order val="2"/>
          <c:tx>
            <c:v>Cash + Opt.</c:v>
          </c:tx>
          <c:spPr>
            <a:ln w="44450">
              <a:solidFill>
                <a:srgbClr val="FF0000"/>
              </a:solidFill>
              <a:prstDash val="solid"/>
            </a:ln>
          </c:spPr>
          <c:marker>
            <c:symbol val="x"/>
            <c:size val="5"/>
            <c:spPr>
              <a:noFill/>
              <a:ln>
                <a:solidFill>
                  <a:srgbClr val="000000"/>
                </a:solidFill>
                <a:prstDash val="solid"/>
              </a:ln>
            </c:spPr>
          </c:marker>
          <c:val>
            <c:numLit>
              <c:formatCode>General</c:formatCode>
              <c:ptCount val="34"/>
              <c:pt idx="0">
                <c:v>140.148</c:v>
              </c:pt>
              <c:pt idx="1">
                <c:v>140.148</c:v>
              </c:pt>
              <c:pt idx="2">
                <c:v>140.148</c:v>
              </c:pt>
              <c:pt idx="3">
                <c:v>140.148</c:v>
              </c:pt>
              <c:pt idx="4">
                <c:v>140.148</c:v>
              </c:pt>
              <c:pt idx="5">
                <c:v>140.148</c:v>
              </c:pt>
              <c:pt idx="6">
                <c:v>140.148</c:v>
              </c:pt>
              <c:pt idx="7">
                <c:v>140.148</c:v>
              </c:pt>
              <c:pt idx="8">
                <c:v>140.148</c:v>
              </c:pt>
              <c:pt idx="9">
                <c:v>140.148</c:v>
              </c:pt>
              <c:pt idx="10">
                <c:v>140.148</c:v>
              </c:pt>
              <c:pt idx="11">
                <c:v>140.148</c:v>
              </c:pt>
              <c:pt idx="12">
                <c:v>140.148</c:v>
              </c:pt>
              <c:pt idx="13">
                <c:v>140.148</c:v>
              </c:pt>
              <c:pt idx="14">
                <c:v>140.148</c:v>
              </c:pt>
              <c:pt idx="15">
                <c:v>140.148</c:v>
              </c:pt>
              <c:pt idx="16">
                <c:v>140.148</c:v>
              </c:pt>
              <c:pt idx="17">
                <c:v>140.298</c:v>
              </c:pt>
              <c:pt idx="18">
                <c:v>141.298</c:v>
              </c:pt>
              <c:pt idx="19">
                <c:v>142.298</c:v>
              </c:pt>
              <c:pt idx="20">
                <c:v>143.298</c:v>
              </c:pt>
              <c:pt idx="21">
                <c:v>144.298</c:v>
              </c:pt>
              <c:pt idx="22">
                <c:v>145.298</c:v>
              </c:pt>
              <c:pt idx="23">
                <c:v>146.298</c:v>
              </c:pt>
              <c:pt idx="24">
                <c:v>147.298</c:v>
              </c:pt>
              <c:pt idx="25">
                <c:v>148.298</c:v>
              </c:pt>
              <c:pt idx="26">
                <c:v>149.298</c:v>
              </c:pt>
              <c:pt idx="27">
                <c:v>150.298</c:v>
              </c:pt>
              <c:pt idx="28">
                <c:v>151.298</c:v>
              </c:pt>
              <c:pt idx="29">
                <c:v>152.298</c:v>
              </c:pt>
              <c:pt idx="30">
                <c:v>153.298</c:v>
              </c:pt>
              <c:pt idx="31">
                <c:v>154.298</c:v>
              </c:pt>
              <c:pt idx="32">
                <c:v>155.298</c:v>
              </c:pt>
              <c:pt idx="33">
                <c:v>156.298</c:v>
              </c:pt>
            </c:numLit>
          </c:val>
          <c:smooth val="0"/>
        </c:ser>
        <c:dLbls>
          <c:showLegendKey val="0"/>
          <c:showVal val="0"/>
          <c:showCatName val="0"/>
          <c:showSerName val="0"/>
          <c:showPercent val="0"/>
          <c:showBubbleSize val="0"/>
        </c:dLbls>
        <c:marker val="1"/>
        <c:smooth val="0"/>
        <c:axId val="189178240"/>
        <c:axId val="189168256"/>
      </c:lineChart>
      <c:catAx>
        <c:axId val="189155584"/>
        <c:scaling>
          <c:orientation val="minMax"/>
        </c:scaling>
        <c:delete val="0"/>
        <c:axPos val="b"/>
        <c:title>
          <c:tx>
            <c:rich>
              <a:bodyPr/>
              <a:lstStyle/>
              <a:p>
                <a:pPr>
                  <a:defRPr sz="1400" b="1" i="0" u="none" strike="noStrike" baseline="0">
                    <a:solidFill>
                      <a:srgbClr val="000000"/>
                    </a:solidFill>
                    <a:latin typeface="Times New Roman"/>
                    <a:ea typeface="Times New Roman"/>
                    <a:cs typeface="Times New Roman"/>
                  </a:defRPr>
                </a:pPr>
                <a:r>
                  <a:rPr lang="en-US" sz="1400"/>
                  <a:t>Futures Price</a:t>
                </a:r>
              </a:p>
            </c:rich>
          </c:tx>
          <c:layout>
            <c:manualLayout>
              <c:xMode val="edge"/>
              <c:yMode val="edge"/>
              <c:x val="0.4064419883508566"/>
              <c:y val="0.80154967021227308"/>
            </c:manualLayout>
          </c:layout>
          <c:overlay val="0"/>
          <c:spPr>
            <a:noFill/>
            <a:ln w="25400">
              <a:noFill/>
            </a:ln>
          </c:spPr>
        </c:title>
        <c:numFmt formatCode="&quot;$&quot;#,##0" sourceLinked="0"/>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89166336"/>
        <c:crosses val="autoZero"/>
        <c:auto val="1"/>
        <c:lblAlgn val="ctr"/>
        <c:lblOffset val="100"/>
        <c:noMultiLvlLbl val="0"/>
      </c:catAx>
      <c:valAx>
        <c:axId val="189166336"/>
        <c:scaling>
          <c:orientation val="minMax"/>
        </c:scaling>
        <c:delete val="0"/>
        <c:axPos val="r"/>
        <c:majorGridlines>
          <c:spPr>
            <a:ln w="3175">
              <a:solidFill>
                <a:srgbClr val="000000"/>
              </a:solidFill>
              <a:prstDash val="solid"/>
            </a:ln>
          </c:spPr>
        </c:majorGridlines>
        <c:title>
          <c:tx>
            <c:rich>
              <a:bodyPr/>
              <a:lstStyle/>
              <a:p>
                <a:pPr>
                  <a:defRPr sz="1600" b="1" i="0" u="none" strike="noStrike" baseline="0">
                    <a:solidFill>
                      <a:srgbClr val="000000"/>
                    </a:solidFill>
                    <a:latin typeface="Times New Roman"/>
                    <a:ea typeface="Times New Roman"/>
                    <a:cs typeface="Times New Roman"/>
                  </a:defRPr>
                </a:pPr>
                <a:r>
                  <a:rPr lang="en-US" sz="1600"/>
                  <a:t>Revenue ($/Cwt)</a:t>
                </a:r>
              </a:p>
            </c:rich>
          </c:tx>
          <c:layout>
            <c:manualLayout>
              <c:xMode val="edge"/>
              <c:yMode val="edge"/>
              <c:x val="1.9984041470098302E-2"/>
              <c:y val="0.28996550731804199"/>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Times New Roman"/>
                <a:ea typeface="Times New Roman"/>
                <a:cs typeface="Times New Roman"/>
              </a:defRPr>
            </a:pPr>
            <a:endParaRPr lang="en-US"/>
          </a:p>
        </c:txPr>
        <c:crossAx val="189155584"/>
        <c:crosses val="max"/>
        <c:crossBetween val="between"/>
      </c:valAx>
      <c:valAx>
        <c:axId val="189168256"/>
        <c:scaling>
          <c:orientation val="minMax"/>
          <c:min val="100"/>
        </c:scaling>
        <c:delete val="0"/>
        <c:axPos val="l"/>
        <c:numFmt formatCode="&quot;$&quot;#,##0" sourceLinked="0"/>
        <c:majorTickMark val="out"/>
        <c:minorTickMark val="none"/>
        <c:tickLblPos val="nextTo"/>
        <c:txPr>
          <a:bodyPr/>
          <a:lstStyle/>
          <a:p>
            <a:pPr>
              <a:defRPr sz="1200" b="1"/>
            </a:pPr>
            <a:endParaRPr lang="en-US"/>
          </a:p>
        </c:txPr>
        <c:crossAx val="189178240"/>
        <c:crosses val="autoZero"/>
        <c:crossBetween val="between"/>
      </c:valAx>
      <c:catAx>
        <c:axId val="189178240"/>
        <c:scaling>
          <c:orientation val="minMax"/>
        </c:scaling>
        <c:delete val="1"/>
        <c:axPos val="b"/>
        <c:majorTickMark val="out"/>
        <c:minorTickMark val="none"/>
        <c:tickLblPos val="nextTo"/>
        <c:crossAx val="189168256"/>
        <c:crosses val="autoZero"/>
        <c:auto val="1"/>
        <c:lblAlgn val="ctr"/>
        <c:lblOffset val="100"/>
        <c:noMultiLvlLbl val="0"/>
      </c:catAx>
      <c:spPr>
        <a:solidFill>
          <a:srgbClr val="FFFFFF"/>
        </a:solidFill>
        <a:ln w="12700">
          <a:solidFill>
            <a:srgbClr val="808080"/>
          </a:solidFill>
          <a:prstDash val="solid"/>
        </a:ln>
      </c:spPr>
    </c:plotArea>
    <c:legend>
      <c:legendPos val="b"/>
      <c:layout>
        <c:manualLayout>
          <c:xMode val="edge"/>
          <c:yMode val="edge"/>
          <c:x val="2.7540008250839011E-2"/>
          <c:y val="0.8760932157850152"/>
          <c:w val="0.93278314880660607"/>
          <c:h val="9.855469497474327E-2"/>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 r="0.75000000000000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FF0000"/>
                </a:solidFill>
              </a:rPr>
              <a:t>Buying Call Option </a:t>
            </a:r>
            <a:r>
              <a:rPr lang="en-US"/>
              <a:t>- You Pay The Premium</a:t>
            </a:r>
          </a:p>
          <a:p>
            <a:pPr>
              <a:defRPr/>
            </a:pPr>
            <a:r>
              <a:rPr lang="en-US"/>
              <a:t>Protection From Rising Prices</a:t>
            </a:r>
          </a:p>
        </c:rich>
      </c:tx>
      <c:layout>
        <c:manualLayout>
          <c:xMode val="edge"/>
          <c:yMode val="edge"/>
          <c:x val="0.11793933830020127"/>
          <c:y val="4.6883028510325102E-3"/>
        </c:manualLayout>
      </c:layout>
      <c:overlay val="0"/>
      <c:spPr>
        <a:noFill/>
        <a:ln w="25400">
          <a:noFill/>
        </a:ln>
      </c:spPr>
    </c:title>
    <c:autoTitleDeleted val="0"/>
    <c:plotArea>
      <c:layout>
        <c:manualLayout>
          <c:layoutTarget val="inner"/>
          <c:xMode val="edge"/>
          <c:yMode val="edge"/>
          <c:x val="0.16321615862862004"/>
          <c:y val="0.18490883948007844"/>
          <c:w val="0.64612934501999475"/>
          <c:h val="0.53719282550715131"/>
        </c:manualLayout>
      </c:layout>
      <c:lineChart>
        <c:grouping val="standard"/>
        <c:varyColors val="0"/>
        <c:ser>
          <c:idx val="0"/>
          <c:order val="0"/>
          <c:tx>
            <c:v>Option Only</c:v>
          </c:tx>
          <c:spPr>
            <a:ln w="38100">
              <a:solidFill>
                <a:srgbClr val="0000FF"/>
              </a:solidFill>
              <a:prstDash val="solid"/>
            </a:ln>
          </c:spPr>
          <c:marker>
            <c:symbol val="none"/>
          </c:marker>
          <c:cat>
            <c:numRef>
              <c:f>'LvstkFutures&amp;Options'!$F$92:$AM$92</c:f>
              <c:numCache>
                <c:formatCode>0.00</c:formatCode>
                <c:ptCount val="34"/>
                <c:pt idx="0">
                  <c:v>184</c:v>
                </c:pt>
                <c:pt idx="1">
                  <c:v>185</c:v>
                </c:pt>
                <c:pt idx="2">
                  <c:v>186</c:v>
                </c:pt>
                <c:pt idx="3">
                  <c:v>187</c:v>
                </c:pt>
                <c:pt idx="4">
                  <c:v>188</c:v>
                </c:pt>
                <c:pt idx="5">
                  <c:v>189</c:v>
                </c:pt>
                <c:pt idx="6">
                  <c:v>190</c:v>
                </c:pt>
                <c:pt idx="7">
                  <c:v>191</c:v>
                </c:pt>
                <c:pt idx="8">
                  <c:v>192</c:v>
                </c:pt>
                <c:pt idx="9">
                  <c:v>193</c:v>
                </c:pt>
                <c:pt idx="10">
                  <c:v>194</c:v>
                </c:pt>
                <c:pt idx="11">
                  <c:v>195</c:v>
                </c:pt>
                <c:pt idx="12">
                  <c:v>196</c:v>
                </c:pt>
                <c:pt idx="13">
                  <c:v>197</c:v>
                </c:pt>
                <c:pt idx="14">
                  <c:v>198</c:v>
                </c:pt>
                <c:pt idx="15">
                  <c:v>199</c:v>
                </c:pt>
                <c:pt idx="16">
                  <c:v>200</c:v>
                </c:pt>
                <c:pt idx="17">
                  <c:v>201</c:v>
                </c:pt>
                <c:pt idx="18">
                  <c:v>202</c:v>
                </c:pt>
                <c:pt idx="19">
                  <c:v>203</c:v>
                </c:pt>
                <c:pt idx="20">
                  <c:v>204</c:v>
                </c:pt>
                <c:pt idx="21">
                  <c:v>205</c:v>
                </c:pt>
                <c:pt idx="22">
                  <c:v>206</c:v>
                </c:pt>
                <c:pt idx="23">
                  <c:v>207</c:v>
                </c:pt>
                <c:pt idx="24">
                  <c:v>208</c:v>
                </c:pt>
                <c:pt idx="25">
                  <c:v>209</c:v>
                </c:pt>
                <c:pt idx="26">
                  <c:v>210</c:v>
                </c:pt>
                <c:pt idx="27">
                  <c:v>211</c:v>
                </c:pt>
                <c:pt idx="28">
                  <c:v>212</c:v>
                </c:pt>
                <c:pt idx="29">
                  <c:v>213</c:v>
                </c:pt>
                <c:pt idx="30">
                  <c:v>214</c:v>
                </c:pt>
                <c:pt idx="31">
                  <c:v>215</c:v>
                </c:pt>
                <c:pt idx="32">
                  <c:v>216</c:v>
                </c:pt>
                <c:pt idx="33">
                  <c:v>217</c:v>
                </c:pt>
              </c:numCache>
            </c:numRef>
          </c:cat>
          <c:val>
            <c:numRef>
              <c:f>'LvstkFutures&amp;Options'!$F$93:$AM$93</c:f>
              <c:numCache>
                <c:formatCode>0.00</c:formatCode>
                <c:ptCount val="34"/>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-4</c:v>
                </c:pt>
                <c:pt idx="28">
                  <c:v>-3</c:v>
                </c:pt>
                <c:pt idx="29">
                  <c:v>-2</c:v>
                </c:pt>
                <c:pt idx="30">
                  <c:v>-1</c:v>
                </c:pt>
                <c:pt idx="31">
                  <c:v>0</c:v>
                </c:pt>
                <c:pt idx="32">
                  <c:v>1</c:v>
                </c:pt>
                <c:pt idx="33">
                  <c:v>2</c:v>
                </c:pt>
              </c:numCache>
            </c:numRef>
          </c:val>
          <c:smooth val="0"/>
        </c:ser>
        <c:dLbls>
          <c:showLegendKey val="0"/>
          <c:showVal val="0"/>
          <c:showCatName val="0"/>
          <c:showSerName val="0"/>
          <c:showPercent val="0"/>
          <c:showBubbleSize val="0"/>
        </c:dLbls>
        <c:marker val="1"/>
        <c:smooth val="0"/>
        <c:axId val="189229696"/>
        <c:axId val="189232256"/>
      </c:lineChart>
      <c:lineChart>
        <c:grouping val="standard"/>
        <c:varyColors val="0"/>
        <c:ser>
          <c:idx val="1"/>
          <c:order val="1"/>
          <c:tx>
            <c:v>Est. Cash</c:v>
          </c:tx>
          <c:spPr>
            <a:ln w="50800">
              <a:solidFill>
                <a:srgbClr val="008000"/>
              </a:solidFill>
              <a:prstDash val="solid"/>
            </a:ln>
          </c:spPr>
          <c:marker>
            <c:symbol val="diamond"/>
            <c:size val="5"/>
            <c:spPr>
              <a:solidFill>
                <a:srgbClr val="FFFF00"/>
              </a:solidFill>
              <a:ln>
                <a:solidFill>
                  <a:srgbClr val="FFFF00"/>
                </a:solidFill>
                <a:prstDash val="solid"/>
              </a:ln>
            </c:spPr>
          </c:marker>
          <c:val>
            <c:numLit>
              <c:formatCode>General</c:formatCode>
              <c:ptCount val="34"/>
              <c:pt idx="0">
                <c:v>129.15</c:v>
              </c:pt>
              <c:pt idx="1">
                <c:v>130.15</c:v>
              </c:pt>
              <c:pt idx="2">
                <c:v>131.15</c:v>
              </c:pt>
              <c:pt idx="3">
                <c:v>132.15</c:v>
              </c:pt>
              <c:pt idx="4">
                <c:v>133.15</c:v>
              </c:pt>
              <c:pt idx="5">
                <c:v>134.15</c:v>
              </c:pt>
              <c:pt idx="6">
                <c:v>135.15</c:v>
              </c:pt>
              <c:pt idx="7">
                <c:v>136.15</c:v>
              </c:pt>
              <c:pt idx="8">
                <c:v>137.15</c:v>
              </c:pt>
              <c:pt idx="9">
                <c:v>138.15</c:v>
              </c:pt>
              <c:pt idx="10">
                <c:v>139.15</c:v>
              </c:pt>
              <c:pt idx="11">
                <c:v>140.15</c:v>
              </c:pt>
              <c:pt idx="12">
                <c:v>141.15</c:v>
              </c:pt>
              <c:pt idx="13">
                <c:v>142.15</c:v>
              </c:pt>
              <c:pt idx="14">
                <c:v>143.15</c:v>
              </c:pt>
              <c:pt idx="15">
                <c:v>144.15</c:v>
              </c:pt>
              <c:pt idx="16">
                <c:v>145.15</c:v>
              </c:pt>
              <c:pt idx="17">
                <c:v>146.15</c:v>
              </c:pt>
              <c:pt idx="18">
                <c:v>147.15</c:v>
              </c:pt>
              <c:pt idx="19">
                <c:v>148.15</c:v>
              </c:pt>
              <c:pt idx="20">
                <c:v>149.15</c:v>
              </c:pt>
              <c:pt idx="21">
                <c:v>150.15</c:v>
              </c:pt>
              <c:pt idx="22">
                <c:v>151.15</c:v>
              </c:pt>
              <c:pt idx="23">
                <c:v>152.15</c:v>
              </c:pt>
              <c:pt idx="24">
                <c:v>153.15</c:v>
              </c:pt>
              <c:pt idx="25">
                <c:v>154.15</c:v>
              </c:pt>
              <c:pt idx="26">
                <c:v>155.15</c:v>
              </c:pt>
              <c:pt idx="27">
                <c:v>156.15</c:v>
              </c:pt>
              <c:pt idx="28">
                <c:v>157.15</c:v>
              </c:pt>
              <c:pt idx="29">
                <c:v>158.15</c:v>
              </c:pt>
              <c:pt idx="30">
                <c:v>159.15</c:v>
              </c:pt>
              <c:pt idx="31">
                <c:v>160.15</c:v>
              </c:pt>
              <c:pt idx="32">
                <c:v>161.15</c:v>
              </c:pt>
              <c:pt idx="33">
                <c:v>162.15</c:v>
              </c:pt>
            </c:numLit>
          </c:val>
          <c:smooth val="0"/>
        </c:ser>
        <c:ser>
          <c:idx val="2"/>
          <c:order val="2"/>
          <c:tx>
            <c:v>Cash + Opt.</c:v>
          </c:tx>
          <c:spPr>
            <a:ln w="50800">
              <a:solidFill>
                <a:srgbClr val="FF0000"/>
              </a:solidFill>
              <a:prstDash val="sysDash"/>
            </a:ln>
          </c:spPr>
          <c:marker>
            <c:symbol val="x"/>
            <c:size val="4"/>
            <c:spPr>
              <a:solidFill>
                <a:schemeClr val="tx1"/>
              </a:solidFill>
            </c:spPr>
          </c:marker>
          <c:val>
            <c:numLit>
              <c:formatCode>General</c:formatCode>
              <c:ptCount val="34"/>
              <c:pt idx="0">
                <c:v>131.338666666666</c:v>
              </c:pt>
              <c:pt idx="1">
                <c:v>132.338666666666</c:v>
              </c:pt>
              <c:pt idx="2">
                <c:v>133.338666666666</c:v>
              </c:pt>
              <c:pt idx="3">
                <c:v>134.338666666666</c:v>
              </c:pt>
              <c:pt idx="4">
                <c:v>135.338666666666</c:v>
              </c:pt>
              <c:pt idx="5">
                <c:v>136.338666666666</c:v>
              </c:pt>
              <c:pt idx="6">
                <c:v>137.338666666666</c:v>
              </c:pt>
              <c:pt idx="7">
                <c:v>138.338666666666</c:v>
              </c:pt>
              <c:pt idx="8">
                <c:v>139.338666666666</c:v>
              </c:pt>
              <c:pt idx="9">
                <c:v>140.338666666666</c:v>
              </c:pt>
              <c:pt idx="10">
                <c:v>141.338666666666</c:v>
              </c:pt>
              <c:pt idx="11">
                <c:v>142.338666666666</c:v>
              </c:pt>
              <c:pt idx="12">
                <c:v>143.338666666666</c:v>
              </c:pt>
              <c:pt idx="13">
                <c:v>144.338666666666</c:v>
              </c:pt>
              <c:pt idx="14">
                <c:v>145.338666666666</c:v>
              </c:pt>
              <c:pt idx="15">
                <c:v>146.338666666666</c:v>
              </c:pt>
              <c:pt idx="16">
                <c:v>147.338666666666</c:v>
              </c:pt>
              <c:pt idx="17">
                <c:v>148.338666666666</c:v>
              </c:pt>
              <c:pt idx="18">
                <c:v>149.338666666666</c:v>
              </c:pt>
              <c:pt idx="19">
                <c:v>150.338666666666</c:v>
              </c:pt>
              <c:pt idx="20">
                <c:v>151.338666666666</c:v>
              </c:pt>
              <c:pt idx="21">
                <c:v>152.338666666666</c:v>
              </c:pt>
              <c:pt idx="22">
                <c:v>153.338666666666</c:v>
              </c:pt>
              <c:pt idx="23">
                <c:v>154.338666666666</c:v>
              </c:pt>
              <c:pt idx="24">
                <c:v>155.338666666666</c:v>
              </c:pt>
              <c:pt idx="25">
                <c:v>156.338666666666</c:v>
              </c:pt>
              <c:pt idx="26">
                <c:v>157.338666666666</c:v>
              </c:pt>
              <c:pt idx="27">
                <c:v>158.188666666665</c:v>
              </c:pt>
              <c:pt idx="28">
                <c:v>158.188666666665</c:v>
              </c:pt>
              <c:pt idx="29">
                <c:v>158.188666666665</c:v>
              </c:pt>
              <c:pt idx="30">
                <c:v>158.188666666665</c:v>
              </c:pt>
              <c:pt idx="31">
                <c:v>158.188666666665</c:v>
              </c:pt>
              <c:pt idx="32">
                <c:v>158.188666666665</c:v>
              </c:pt>
              <c:pt idx="33">
                <c:v>158.188666666665</c:v>
              </c:pt>
            </c:numLit>
          </c:val>
          <c:smooth val="0"/>
        </c:ser>
        <c:dLbls>
          <c:showLegendKey val="0"/>
          <c:showVal val="0"/>
          <c:showCatName val="0"/>
          <c:showSerName val="0"/>
          <c:showPercent val="0"/>
          <c:showBubbleSize val="0"/>
        </c:dLbls>
        <c:marker val="1"/>
        <c:smooth val="0"/>
        <c:axId val="189244160"/>
        <c:axId val="189234176"/>
      </c:lineChart>
      <c:catAx>
        <c:axId val="189229696"/>
        <c:scaling>
          <c:orientation val="minMax"/>
        </c:scaling>
        <c:delete val="0"/>
        <c:axPos val="b"/>
        <c:title>
          <c:tx>
            <c:rich>
              <a:bodyPr/>
              <a:lstStyle/>
              <a:p>
                <a:pPr>
                  <a:defRPr sz="1400"/>
                </a:pPr>
                <a:r>
                  <a:rPr lang="en-US" sz="1400"/>
                  <a:t>Futures Price</a:t>
                </a:r>
              </a:p>
            </c:rich>
          </c:tx>
          <c:layout>
            <c:manualLayout>
              <c:xMode val="edge"/>
              <c:yMode val="edge"/>
              <c:x val="0.34897053128677324"/>
              <c:y val="0.83143791641429432"/>
            </c:manualLayout>
          </c:layout>
          <c:overlay val="0"/>
          <c:spPr>
            <a:noFill/>
            <a:ln w="25400">
              <a:noFill/>
            </a:ln>
          </c:spPr>
        </c:title>
        <c:numFmt formatCode="&quot;$&quot;#,##0" sourceLinked="0"/>
        <c:majorTickMark val="out"/>
        <c:minorTickMark val="in"/>
        <c:tickLblPos val="low"/>
        <c:spPr>
          <a:ln w="3175">
            <a:solidFill>
              <a:srgbClr val="000000"/>
            </a:solidFill>
            <a:prstDash val="solid"/>
          </a:ln>
        </c:spPr>
        <c:txPr>
          <a:bodyPr rot="5400000" vert="horz"/>
          <a:lstStyle/>
          <a:p>
            <a:pPr>
              <a:defRPr>
                <a:latin typeface="Arial" panose="020B0604020202020204" pitchFamily="34" charset="0"/>
                <a:cs typeface="Arial" panose="020B0604020202020204" pitchFamily="34" charset="0"/>
              </a:defRPr>
            </a:pPr>
            <a:endParaRPr lang="en-US"/>
          </a:p>
        </c:txPr>
        <c:crossAx val="189232256"/>
        <c:crosses val="autoZero"/>
        <c:auto val="1"/>
        <c:lblAlgn val="ctr"/>
        <c:lblOffset val="100"/>
        <c:noMultiLvlLbl val="0"/>
      </c:catAx>
      <c:valAx>
        <c:axId val="189232256"/>
        <c:scaling>
          <c:orientation val="minMax"/>
        </c:scaling>
        <c:delete val="0"/>
        <c:axPos val="r"/>
        <c:majorGridlines>
          <c:spPr>
            <a:ln w="3175">
              <a:solidFill>
                <a:srgbClr val="000000"/>
              </a:solidFill>
              <a:prstDash val="solid"/>
            </a:ln>
          </c:spPr>
        </c:majorGridlines>
        <c:title>
          <c:tx>
            <c:rich>
              <a:bodyPr/>
              <a:lstStyle/>
              <a:p>
                <a:pPr>
                  <a:defRPr sz="1400"/>
                </a:pPr>
                <a:r>
                  <a:rPr lang="en-US" sz="1400"/>
                  <a:t>Dollars Per Unit Paid or Received</a:t>
                </a:r>
              </a:p>
            </c:rich>
          </c:tx>
          <c:layout>
            <c:manualLayout>
              <c:xMode val="edge"/>
              <c:yMode val="edge"/>
              <c:x val="0.9247140519991055"/>
              <c:y val="0.16143120998764043"/>
            </c:manualLayout>
          </c:layout>
          <c:overlay val="0"/>
          <c:spPr>
            <a:noFill/>
            <a:ln w="25400">
              <a:noFill/>
            </a:ln>
          </c:spPr>
        </c:title>
        <c:numFmt formatCode="&quot;$&quot;#,##0.00_);[Red]\(&quot;$&quot;#,##0.00\)" sourceLinked="0"/>
        <c:majorTickMark val="out"/>
        <c:minorTickMark val="none"/>
        <c:tickLblPos val="nextTo"/>
        <c:spPr>
          <a:ln w="3175">
            <a:solidFill>
              <a:srgbClr val="000000"/>
            </a:solidFill>
            <a:prstDash val="solid"/>
          </a:ln>
        </c:spPr>
        <c:txPr>
          <a:bodyPr rot="0" vert="horz"/>
          <a:lstStyle/>
          <a:p>
            <a:pPr>
              <a:defRPr>
                <a:latin typeface="Arial" panose="020B0604020202020204" pitchFamily="34" charset="0"/>
                <a:cs typeface="Arial" panose="020B0604020202020204" pitchFamily="34" charset="0"/>
              </a:defRPr>
            </a:pPr>
            <a:endParaRPr lang="en-US"/>
          </a:p>
        </c:txPr>
        <c:crossAx val="189229696"/>
        <c:crosses val="max"/>
        <c:crossBetween val="midCat"/>
      </c:valAx>
      <c:valAx>
        <c:axId val="189234176"/>
        <c:scaling>
          <c:orientation val="minMax"/>
          <c:min val="100"/>
        </c:scaling>
        <c:delete val="0"/>
        <c:axPos val="l"/>
        <c:numFmt formatCode="&quot;$&quot;#,##0" sourceLinked="0"/>
        <c:majorTickMark val="out"/>
        <c:minorTickMark val="none"/>
        <c:tickLblPos val="nextTo"/>
        <c:crossAx val="189244160"/>
        <c:crosses val="autoZero"/>
        <c:crossBetween val="between"/>
      </c:valAx>
      <c:catAx>
        <c:axId val="189244160"/>
        <c:scaling>
          <c:orientation val="minMax"/>
        </c:scaling>
        <c:delete val="1"/>
        <c:axPos val="b"/>
        <c:majorTickMark val="out"/>
        <c:minorTickMark val="none"/>
        <c:tickLblPos val="nextTo"/>
        <c:crossAx val="189234176"/>
        <c:crosses val="autoZero"/>
        <c:auto val="1"/>
        <c:lblAlgn val="ctr"/>
        <c:lblOffset val="100"/>
        <c:noMultiLvlLbl val="0"/>
      </c:catAx>
      <c:spPr>
        <a:solidFill>
          <a:srgbClr val="FFFFFF"/>
        </a:solidFill>
        <a:ln w="12700">
          <a:solidFill>
            <a:srgbClr val="808080"/>
          </a:solidFill>
          <a:prstDash val="solid"/>
        </a:ln>
      </c:spPr>
    </c:plotArea>
    <c:legend>
      <c:legendPos val="b"/>
      <c:layout>
        <c:manualLayout>
          <c:xMode val="edge"/>
          <c:yMode val="edge"/>
          <c:x val="6.3829914452792486E-2"/>
          <c:y val="0.9022454503420031"/>
          <c:w val="0.8894962116079026"/>
          <c:h val="7.2914116757937811E-2"/>
        </c:manualLayout>
      </c:layout>
      <c:overlay val="0"/>
      <c:spPr>
        <a:solidFill>
          <a:srgbClr val="FFFFFF"/>
        </a:solidFill>
        <a:ln w="3175">
          <a:solidFill>
            <a:srgbClr val="000000"/>
          </a:solidFill>
          <a:prstDash val="solid"/>
        </a:ln>
      </c:spPr>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 r="0.750000000000004" t="1" header="0.5" footer="0.5"/>
    <c:pageSetup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232682</xdr:colOff>
      <xdr:row>34</xdr:row>
      <xdr:rowOff>110218</xdr:rowOff>
    </xdr:from>
    <xdr:to>
      <xdr:col>5</xdr:col>
      <xdr:colOff>762000</xdr:colOff>
      <xdr:row>54</xdr:row>
      <xdr:rowOff>122464</xdr:rowOff>
    </xdr:to>
    <xdr:graphicFrame macro="">
      <xdr:nvGraphicFramePr>
        <xdr:cNvPr id="18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321732</xdr:colOff>
      <xdr:row>46</xdr:row>
      <xdr:rowOff>59747</xdr:rowOff>
    </xdr:from>
    <xdr:to>
      <xdr:col>4</xdr:col>
      <xdr:colOff>721783</xdr:colOff>
      <xdr:row>48</xdr:row>
      <xdr:rowOff>81052</xdr:rowOff>
    </xdr:to>
    <xdr:sp macro="" textlink="">
      <xdr:nvSpPr>
        <xdr:cNvPr id="1027" name="Text Box 3"/>
        <xdr:cNvSpPr txBox="1">
          <a:spLocks noChangeArrowheads="1"/>
        </xdr:cNvSpPr>
      </xdr:nvSpPr>
      <xdr:spPr bwMode="auto">
        <a:xfrm>
          <a:off x="2724149" y="11225164"/>
          <a:ext cx="1214967" cy="423471"/>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Strengthening</a:t>
          </a:r>
        </a:p>
        <a:p>
          <a:pPr algn="ctr" rtl="0">
            <a:defRPr sz="1000"/>
          </a:pPr>
          <a:r>
            <a:rPr lang="en-US" sz="1000" b="0" i="0" u="none" strike="noStrike" baseline="0">
              <a:solidFill>
                <a:srgbClr val="000000"/>
              </a:solidFill>
              <a:latin typeface="Arial"/>
              <a:cs typeface="Arial"/>
            </a:rPr>
            <a:t>Basis</a:t>
          </a:r>
        </a:p>
      </xdr:txBody>
    </xdr:sp>
    <xdr:clientData/>
  </xdr:twoCellAnchor>
  <xdr:twoCellAnchor>
    <xdr:from>
      <xdr:col>1</xdr:col>
      <xdr:colOff>305971</xdr:colOff>
      <xdr:row>39</xdr:row>
      <xdr:rowOff>58131</xdr:rowOff>
    </xdr:from>
    <xdr:to>
      <xdr:col>2</xdr:col>
      <xdr:colOff>495299</xdr:colOff>
      <xdr:row>41</xdr:row>
      <xdr:rowOff>86707</xdr:rowOff>
    </xdr:to>
    <xdr:sp macro="" textlink="">
      <xdr:nvSpPr>
        <xdr:cNvPr id="1028" name="Text Box 4"/>
        <xdr:cNvSpPr txBox="1">
          <a:spLocks noChangeArrowheads="1"/>
        </xdr:cNvSpPr>
      </xdr:nvSpPr>
      <xdr:spPr bwMode="auto">
        <a:xfrm>
          <a:off x="848896" y="16841181"/>
          <a:ext cx="1037053" cy="371476"/>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Weakening</a:t>
          </a:r>
        </a:p>
        <a:p>
          <a:pPr algn="ctr" rtl="0">
            <a:defRPr sz="1000"/>
          </a:pPr>
          <a:r>
            <a:rPr lang="en-US" sz="1000" b="0" i="0" u="none" strike="noStrike" baseline="0">
              <a:solidFill>
                <a:srgbClr val="000000"/>
              </a:solidFill>
              <a:latin typeface="Arial"/>
              <a:cs typeface="Arial"/>
            </a:rPr>
            <a:t>Basis</a:t>
          </a:r>
        </a:p>
      </xdr:txBody>
    </xdr:sp>
    <xdr:clientData/>
  </xdr:twoCellAnchor>
  <xdr:twoCellAnchor>
    <xdr:from>
      <xdr:col>6</xdr:col>
      <xdr:colOff>161925</xdr:colOff>
      <xdr:row>34</xdr:row>
      <xdr:rowOff>114300</xdr:rowOff>
    </xdr:from>
    <xdr:to>
      <xdr:col>11</xdr:col>
      <xdr:colOff>590550</xdr:colOff>
      <xdr:row>54</xdr:row>
      <xdr:rowOff>122464</xdr:rowOff>
    </xdr:to>
    <xdr:graphicFrame macro="">
      <xdr:nvGraphicFramePr>
        <xdr:cNvPr id="1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133350</xdr:colOff>
      <xdr:row>34</xdr:row>
      <xdr:rowOff>95251</xdr:rowOff>
    </xdr:from>
    <xdr:to>
      <xdr:col>17</xdr:col>
      <xdr:colOff>314325</xdr:colOff>
      <xdr:row>54</xdr:row>
      <xdr:rowOff>95251</xdr:rowOff>
    </xdr:to>
    <xdr:graphicFrame macro="">
      <xdr:nvGraphicFramePr>
        <xdr:cNvPr id="18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9</xdr:col>
      <xdr:colOff>984249</xdr:colOff>
      <xdr:row>3</xdr:row>
      <xdr:rowOff>169333</xdr:rowOff>
    </xdr:from>
    <xdr:ext cx="3968750" cy="1595309"/>
    <xdr:sp macro="" textlink="">
      <xdr:nvSpPr>
        <xdr:cNvPr id="7" name="TextBox 6"/>
        <xdr:cNvSpPr txBox="1"/>
      </xdr:nvSpPr>
      <xdr:spPr>
        <a:xfrm>
          <a:off x="8572499" y="867833"/>
          <a:ext cx="3968750" cy="1595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t>Clicking </a:t>
          </a:r>
          <a:r>
            <a:rPr lang="en-US" sz="1200">
              <a:solidFill>
                <a:schemeClr val="tx1"/>
              </a:solidFill>
              <a:latin typeface="+mn-lt"/>
              <a:ea typeface="+mn-ea"/>
              <a:cs typeface="+mn-cs"/>
            </a:rPr>
            <a:t>on the left side of this link (http://ttfc..) </a:t>
          </a:r>
          <a:r>
            <a:rPr lang="en-US" sz="1200" baseline="0"/>
            <a:t>will take you to a web site that provides free futures qoutes and charts for all agricultureal commodities.  Your computer must be hooked up to the internet for this to work.  Depending on your security settings, you may need to hold down the Ctrl Key before you click on the link. D</a:t>
          </a:r>
          <a:r>
            <a:rPr lang="en-US" sz="1100" baseline="0">
              <a:solidFill>
                <a:schemeClr val="tx1"/>
              </a:solidFill>
              <a:effectLst/>
              <a:latin typeface="+mn-lt"/>
              <a:ea typeface="+mn-ea"/>
              <a:cs typeface="+mn-cs"/>
            </a:rPr>
            <a:t>epending on your security settings, y</a:t>
          </a:r>
          <a:r>
            <a:rPr lang="en-US" sz="1200" baseline="0"/>
            <a:t>ou may also need to copy and paste this link into your web browser. </a:t>
          </a:r>
          <a:endParaRPr lang="en-US" sz="12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0.46571</cdr:x>
      <cdr:y>0.1544</cdr:y>
    </cdr:from>
    <cdr:to>
      <cdr:x>0.46571</cdr:x>
      <cdr:y>0.7276</cdr:y>
    </cdr:to>
    <cdr:sp macro="" textlink="">
      <cdr:nvSpPr>
        <cdr:cNvPr id="2049" name="Line 1"/>
        <cdr:cNvSpPr>
          <a:spLocks xmlns:a="http://schemas.openxmlformats.org/drawingml/2006/main" noChangeShapeType="1"/>
        </cdr:cNvSpPr>
      </cdr:nvSpPr>
      <cdr:spPr bwMode="auto">
        <a:xfrm xmlns:a="http://schemas.openxmlformats.org/drawingml/2006/main" flipH="1" flipV="1">
          <a:off x="2232789" y="621205"/>
          <a:ext cx="0" cy="2306172"/>
        </a:xfrm>
        <a:prstGeom xmlns:a="http://schemas.openxmlformats.org/drawingml/2006/main" prst="line">
          <a:avLst/>
        </a:prstGeom>
        <a:noFill xmlns:a="http://schemas.openxmlformats.org/drawingml/2006/main"/>
        <a:ln xmlns:a="http://schemas.openxmlformats.org/drawingml/2006/main" w="38100">
          <a:solidFill>
            <a:srgbClr val="0000FF"/>
          </a:solidFill>
          <a:round/>
          <a:headEnd type="arrow" w="med" len="me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323850</xdr:colOff>
      <xdr:row>44</xdr:row>
      <xdr:rowOff>123824</xdr:rowOff>
    </xdr:from>
    <xdr:to>
      <xdr:col>5</xdr:col>
      <xdr:colOff>653143</xdr:colOff>
      <xdr:row>65</xdr:row>
      <xdr:rowOff>31749</xdr:rowOff>
    </xdr:to>
    <xdr:graphicFrame macro="">
      <xdr:nvGraphicFramePr>
        <xdr:cNvPr id="158183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176894</xdr:colOff>
      <xdr:row>44</xdr:row>
      <xdr:rowOff>40823</xdr:rowOff>
    </xdr:from>
    <xdr:to>
      <xdr:col>12</xdr:col>
      <xdr:colOff>1</xdr:colOff>
      <xdr:row>65</xdr:row>
      <xdr:rowOff>68037</xdr:rowOff>
    </xdr:to>
    <xdr:graphicFrame macro="">
      <xdr:nvGraphicFramePr>
        <xdr:cNvPr id="158183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106742</xdr:colOff>
      <xdr:row>43</xdr:row>
      <xdr:rowOff>164799</xdr:rowOff>
    </xdr:from>
    <xdr:to>
      <xdr:col>17</xdr:col>
      <xdr:colOff>529166</xdr:colOff>
      <xdr:row>65</xdr:row>
      <xdr:rowOff>22680</xdr:rowOff>
    </xdr:to>
    <xdr:graphicFrame macro="">
      <xdr:nvGraphicFramePr>
        <xdr:cNvPr id="158183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446767</xdr:colOff>
      <xdr:row>48</xdr:row>
      <xdr:rowOff>168579</xdr:rowOff>
    </xdr:from>
    <xdr:to>
      <xdr:col>2</xdr:col>
      <xdr:colOff>999369</xdr:colOff>
      <xdr:row>51</xdr:row>
      <xdr:rowOff>8770</xdr:rowOff>
    </xdr:to>
    <xdr:sp macro="" textlink="">
      <xdr:nvSpPr>
        <xdr:cNvPr id="5" name="Text Box 19"/>
        <xdr:cNvSpPr txBox="1">
          <a:spLocks noChangeArrowheads="1"/>
        </xdr:cNvSpPr>
      </xdr:nvSpPr>
      <xdr:spPr bwMode="auto">
        <a:xfrm>
          <a:off x="774850" y="9005662"/>
          <a:ext cx="1081769" cy="348191"/>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100" b="1" i="0" u="none" strike="noStrike" baseline="0">
              <a:solidFill>
                <a:srgbClr val="000000"/>
              </a:solidFill>
              <a:latin typeface="Arial"/>
              <a:cs typeface="Arial"/>
            </a:rPr>
            <a:t>Weakening</a:t>
          </a:r>
        </a:p>
        <a:p>
          <a:pPr algn="ctr" rtl="0">
            <a:defRPr sz="1000"/>
          </a:pPr>
          <a:r>
            <a:rPr lang="en-US" sz="1100" b="1" i="0" u="none" strike="noStrike" baseline="0">
              <a:solidFill>
                <a:srgbClr val="000000"/>
              </a:solidFill>
              <a:latin typeface="Arial"/>
              <a:cs typeface="Arial"/>
            </a:rPr>
            <a:t>Basis</a:t>
          </a:r>
        </a:p>
      </xdr:txBody>
    </xdr:sp>
    <xdr:clientData/>
  </xdr:twoCellAnchor>
  <xdr:twoCellAnchor>
    <xdr:from>
      <xdr:col>3</xdr:col>
      <xdr:colOff>762000</xdr:colOff>
      <xdr:row>54</xdr:row>
      <xdr:rowOff>114301</xdr:rowOff>
    </xdr:from>
    <xdr:to>
      <xdr:col>4</xdr:col>
      <xdr:colOff>1032782</xdr:colOff>
      <xdr:row>56</xdr:row>
      <xdr:rowOff>161927</xdr:rowOff>
    </xdr:to>
    <xdr:sp macro="" textlink="">
      <xdr:nvSpPr>
        <xdr:cNvPr id="4" name="Text Box 18"/>
        <xdr:cNvSpPr txBox="1">
          <a:spLocks noChangeArrowheads="1"/>
        </xdr:cNvSpPr>
      </xdr:nvSpPr>
      <xdr:spPr bwMode="auto">
        <a:xfrm>
          <a:off x="2677583" y="9967384"/>
          <a:ext cx="1265616" cy="386293"/>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100" b="1" i="0" u="none" strike="noStrike" baseline="0">
              <a:solidFill>
                <a:srgbClr val="000000"/>
              </a:solidFill>
              <a:latin typeface="Arial"/>
              <a:cs typeface="Arial"/>
            </a:rPr>
            <a:t>Strengthening</a:t>
          </a:r>
        </a:p>
        <a:p>
          <a:pPr algn="ctr" rtl="0">
            <a:defRPr sz="1000"/>
          </a:pPr>
          <a:r>
            <a:rPr lang="en-US" sz="1100" b="1" i="0" u="none" strike="noStrike" baseline="0">
              <a:solidFill>
                <a:srgbClr val="000000"/>
              </a:solidFill>
              <a:latin typeface="Arial"/>
              <a:cs typeface="Arial"/>
            </a:rPr>
            <a:t>Basis</a:t>
          </a:r>
        </a:p>
      </xdr:txBody>
    </xdr:sp>
    <xdr:clientData/>
  </xdr:twoCellAnchor>
  <xdr:oneCellAnchor>
    <xdr:from>
      <xdr:col>8</xdr:col>
      <xdr:colOff>21168</xdr:colOff>
      <xdr:row>4</xdr:row>
      <xdr:rowOff>158750</xdr:rowOff>
    </xdr:from>
    <xdr:ext cx="3968750" cy="1595309"/>
    <xdr:sp macro="" textlink="">
      <xdr:nvSpPr>
        <xdr:cNvPr id="2" name="TextBox 1"/>
        <xdr:cNvSpPr txBox="1"/>
      </xdr:nvSpPr>
      <xdr:spPr>
        <a:xfrm>
          <a:off x="6434668" y="963083"/>
          <a:ext cx="3968750" cy="1595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t>Clicking on</a:t>
          </a:r>
          <a:r>
            <a:rPr lang="en-US" sz="1200" baseline="0"/>
            <a:t> the left side of this link (http://ttfc..) will take you to a web site that provides free futures qoutes and charts for all agricultureal commodities.  Your computer must be hooked up to the internet for this to work.  Depending on your security settings, you may need to hold down the Ctrl Key before you click on the link. D</a:t>
          </a:r>
          <a:r>
            <a:rPr lang="en-US" sz="1100" baseline="0">
              <a:solidFill>
                <a:schemeClr val="tx1"/>
              </a:solidFill>
              <a:effectLst/>
              <a:latin typeface="+mn-lt"/>
              <a:ea typeface="+mn-ea"/>
              <a:cs typeface="+mn-cs"/>
            </a:rPr>
            <a:t>epending on your security settings, y</a:t>
          </a:r>
          <a:r>
            <a:rPr lang="en-US" sz="1200" baseline="0"/>
            <a:t>ou may also need to copy and paste this link into your web browser. </a:t>
          </a:r>
          <a:endParaRPr lang="en-US" sz="12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0.46017</cdr:x>
      <cdr:y>0.10785</cdr:y>
    </cdr:from>
    <cdr:to>
      <cdr:x>0.46017</cdr:x>
      <cdr:y>0.75069</cdr:y>
    </cdr:to>
    <cdr:sp macro="" textlink="">
      <cdr:nvSpPr>
        <cdr:cNvPr id="13313" name="Line 1"/>
        <cdr:cNvSpPr>
          <a:spLocks xmlns:a="http://schemas.openxmlformats.org/drawingml/2006/main" noChangeShapeType="1"/>
        </cdr:cNvSpPr>
      </cdr:nvSpPr>
      <cdr:spPr bwMode="auto">
        <a:xfrm xmlns:a="http://schemas.openxmlformats.org/drawingml/2006/main" flipV="1">
          <a:off x="2245707" y="373584"/>
          <a:ext cx="0" cy="2226750"/>
        </a:xfrm>
        <a:prstGeom xmlns:a="http://schemas.openxmlformats.org/drawingml/2006/main" prst="line">
          <a:avLst/>
        </a:prstGeom>
        <a:noFill xmlns:a="http://schemas.openxmlformats.org/drawingml/2006/main"/>
        <a:ln xmlns:a="http://schemas.openxmlformats.org/drawingml/2006/main" w="38100">
          <a:solidFill>
            <a:srgbClr val="0000FF"/>
          </a:solidFill>
          <a:round/>
          <a:headEnd type="arrow" w="med" len="me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fc-charts.w2d.com/menu.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hyperlink" Target="http://tfc-charts.w2d.com/menu.html"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7"/>
  <sheetViews>
    <sheetView showGridLines="0" tabSelected="1" zoomScale="90" zoomScaleNormal="90" workbookViewId="0"/>
  </sheetViews>
  <sheetFormatPr defaultRowHeight="12.75" x14ac:dyDescent="0.2"/>
  <cols>
    <col min="1" max="1" width="8.140625" customWidth="1"/>
    <col min="2" max="2" width="12.7109375" customWidth="1"/>
    <col min="3" max="3" width="15.28515625" customWidth="1"/>
    <col min="4" max="4" width="12.140625" customWidth="1"/>
    <col min="5" max="5" width="15.7109375" customWidth="1"/>
    <col min="6" max="6" width="11.42578125" customWidth="1"/>
    <col min="7" max="7" width="9.7109375" customWidth="1"/>
    <col min="8" max="8" width="14" customWidth="1"/>
    <col min="9" max="10" width="14.7109375" customWidth="1"/>
    <col min="11" max="11" width="11.5703125" customWidth="1"/>
    <col min="12" max="12" width="9.7109375" customWidth="1"/>
    <col min="13" max="14" width="13" customWidth="1"/>
    <col min="15" max="15" width="14.7109375" customWidth="1"/>
    <col min="16" max="16" width="12.42578125" customWidth="1"/>
    <col min="17" max="20" width="9.7109375" customWidth="1"/>
    <col min="22" max="22" width="11.28515625" bestFit="1" customWidth="1"/>
    <col min="25" max="25" width="11" bestFit="1" customWidth="1"/>
  </cols>
  <sheetData>
    <row r="1" spans="1:31" ht="18" x14ac:dyDescent="0.25">
      <c r="A1" s="88"/>
      <c r="B1" s="262" t="s">
        <v>0</v>
      </c>
      <c r="C1" s="262"/>
      <c r="D1" s="262"/>
      <c r="E1" s="262"/>
      <c r="F1" s="263"/>
      <c r="G1" s="263"/>
      <c r="H1" s="90"/>
      <c r="I1" s="163"/>
      <c r="J1" s="261"/>
      <c r="L1" s="88"/>
      <c r="M1" s="88"/>
      <c r="N1" s="88"/>
      <c r="O1" s="88"/>
      <c r="P1" s="88"/>
      <c r="Q1" s="88"/>
      <c r="R1" s="88"/>
      <c r="S1" s="90"/>
      <c r="T1" s="90"/>
      <c r="U1" s="90"/>
      <c r="V1" s="90"/>
      <c r="AA1" s="341" t="s">
        <v>64</v>
      </c>
      <c r="AB1" s="32" t="s">
        <v>198</v>
      </c>
    </row>
    <row r="2" spans="1:31" ht="18" x14ac:dyDescent="0.25">
      <c r="A2" s="163"/>
      <c r="B2" s="264" t="s">
        <v>30</v>
      </c>
      <c r="C2" s="264"/>
      <c r="D2" s="264"/>
      <c r="E2" s="264"/>
      <c r="F2" s="265"/>
      <c r="G2" s="266" t="s">
        <v>43</v>
      </c>
      <c r="H2" s="294" t="s">
        <v>29</v>
      </c>
      <c r="J2" s="163"/>
      <c r="K2" s="162" t="s">
        <v>199</v>
      </c>
      <c r="L2" s="163"/>
      <c r="M2" s="163"/>
      <c r="N2" s="163"/>
      <c r="O2" s="163"/>
      <c r="P2" s="163"/>
      <c r="Q2" s="163"/>
      <c r="R2" s="163"/>
      <c r="S2" s="163"/>
      <c r="T2" s="163"/>
      <c r="U2" s="163"/>
      <c r="V2" s="163"/>
      <c r="W2" s="1"/>
      <c r="X2" s="1"/>
      <c r="Y2" s="1"/>
      <c r="AA2" s="341" t="s">
        <v>197</v>
      </c>
    </row>
    <row r="3" spans="1:31" ht="18" x14ac:dyDescent="0.25">
      <c r="A3" s="163"/>
      <c r="B3" s="263" t="s">
        <v>176</v>
      </c>
      <c r="C3" s="263"/>
      <c r="D3" s="263"/>
      <c r="E3" s="263"/>
      <c r="F3" s="263"/>
      <c r="H3" s="295">
        <v>400</v>
      </c>
      <c r="J3" s="163"/>
      <c r="K3" s="342" t="s">
        <v>200</v>
      </c>
      <c r="L3" s="163"/>
      <c r="M3" s="163"/>
      <c r="N3" s="163"/>
      <c r="O3" s="163"/>
      <c r="P3" s="163"/>
      <c r="Q3" s="163"/>
      <c r="R3" s="163"/>
      <c r="S3" s="163"/>
      <c r="T3" s="163"/>
      <c r="U3" s="163"/>
      <c r="V3" s="163"/>
      <c r="W3" s="1"/>
      <c r="X3" s="1"/>
      <c r="Y3" s="1"/>
    </row>
    <row r="4" spans="1:31" ht="15.75" x14ac:dyDescent="0.25">
      <c r="A4" s="163"/>
      <c r="B4" s="263" t="s">
        <v>172</v>
      </c>
      <c r="C4" s="263"/>
      <c r="D4" s="263"/>
      <c r="E4" s="263"/>
      <c r="F4" s="263"/>
      <c r="H4" s="296">
        <v>40</v>
      </c>
      <c r="J4" s="163"/>
      <c r="K4" s="163"/>
      <c r="L4" s="163"/>
      <c r="M4" s="163"/>
      <c r="N4" s="163"/>
      <c r="O4" s="163"/>
      <c r="P4" s="163"/>
      <c r="Q4" s="163"/>
      <c r="R4" s="163"/>
      <c r="S4" s="163"/>
      <c r="T4" s="163"/>
      <c r="U4" s="163"/>
      <c r="V4" s="163"/>
      <c r="W4" s="1"/>
      <c r="X4" s="1"/>
      <c r="Y4" s="1"/>
    </row>
    <row r="5" spans="1:31" ht="15.75" x14ac:dyDescent="0.25">
      <c r="A5" s="163"/>
      <c r="B5" s="261" t="s">
        <v>32</v>
      </c>
      <c r="C5" s="261"/>
      <c r="D5" s="261"/>
      <c r="E5" s="261"/>
      <c r="F5" s="88"/>
      <c r="H5" s="297">
        <v>50</v>
      </c>
      <c r="J5" s="163"/>
      <c r="K5" s="163"/>
      <c r="L5" s="163"/>
      <c r="M5" s="163"/>
      <c r="N5" s="163"/>
      <c r="O5" s="163"/>
      <c r="P5" s="163"/>
      <c r="Q5" s="163"/>
      <c r="R5" s="163"/>
      <c r="S5" s="163"/>
      <c r="T5" s="163"/>
      <c r="U5" s="163"/>
      <c r="V5" s="163"/>
      <c r="W5" s="1"/>
      <c r="X5" s="1"/>
      <c r="Y5" s="1"/>
    </row>
    <row r="6" spans="1:31" ht="15" x14ac:dyDescent="0.2">
      <c r="A6" s="163"/>
      <c r="B6" s="263" t="s">
        <v>31</v>
      </c>
      <c r="C6" s="263"/>
      <c r="D6" s="263"/>
      <c r="E6" s="263"/>
      <c r="F6" s="263"/>
      <c r="H6" s="298">
        <f>H4*H3</f>
        <v>16000</v>
      </c>
      <c r="J6" s="163"/>
      <c r="K6" s="163"/>
      <c r="L6" s="163"/>
      <c r="M6" s="163"/>
      <c r="N6" s="163"/>
      <c r="O6" s="163"/>
      <c r="P6" s="163"/>
      <c r="Q6" s="163"/>
      <c r="R6" s="163"/>
      <c r="S6" s="163"/>
      <c r="T6" s="163"/>
      <c r="U6" s="163"/>
      <c r="V6" s="163"/>
      <c r="W6" s="1"/>
      <c r="X6" s="1"/>
      <c r="Y6" s="1"/>
    </row>
    <row r="7" spans="1:31" ht="15" x14ac:dyDescent="0.2">
      <c r="A7" s="163"/>
      <c r="B7" s="263" t="s">
        <v>87</v>
      </c>
      <c r="C7" s="263"/>
      <c r="D7" s="263"/>
      <c r="E7" s="263"/>
      <c r="F7" s="263"/>
      <c r="H7" s="299">
        <f>H6/H8</f>
        <v>3.2</v>
      </c>
      <c r="J7" s="163"/>
      <c r="L7" s="90"/>
      <c r="R7" s="163"/>
      <c r="S7" s="163"/>
      <c r="T7" s="163"/>
      <c r="U7" s="163"/>
      <c r="V7" s="163"/>
      <c r="W7" s="1"/>
      <c r="X7" s="1"/>
      <c r="Y7" s="1"/>
    </row>
    <row r="8" spans="1:31" ht="15.75" x14ac:dyDescent="0.25">
      <c r="A8" s="163"/>
      <c r="B8" s="263" t="s">
        <v>177</v>
      </c>
      <c r="C8" s="263"/>
      <c r="D8" s="263"/>
      <c r="E8" s="263"/>
      <c r="F8" s="90"/>
      <c r="H8" s="295">
        <v>5000</v>
      </c>
      <c r="J8" s="163"/>
      <c r="L8" s="90"/>
      <c r="R8" s="163"/>
      <c r="S8" s="163"/>
      <c r="T8" s="163"/>
      <c r="U8" s="163"/>
      <c r="V8" s="163"/>
      <c r="W8" s="1"/>
      <c r="X8" s="1"/>
      <c r="Y8" s="1"/>
    </row>
    <row r="9" spans="1:31" ht="15.75" x14ac:dyDescent="0.25">
      <c r="A9" s="163"/>
      <c r="B9" s="263" t="s">
        <v>45</v>
      </c>
      <c r="C9" s="263"/>
      <c r="D9" s="263"/>
      <c r="E9" s="263"/>
      <c r="F9" s="269"/>
      <c r="H9" s="300">
        <v>3</v>
      </c>
      <c r="J9" s="163"/>
      <c r="L9" s="90"/>
      <c r="R9" s="163"/>
      <c r="S9" s="163"/>
      <c r="T9" s="163"/>
      <c r="U9" s="163"/>
      <c r="V9" s="163"/>
      <c r="W9" s="1"/>
      <c r="X9" s="1"/>
      <c r="Y9" s="1"/>
    </row>
    <row r="10" spans="1:31" ht="15" x14ac:dyDescent="0.2">
      <c r="A10" s="163"/>
      <c r="B10" s="263" t="s">
        <v>173</v>
      </c>
      <c r="C10" s="90"/>
      <c r="D10" s="90"/>
      <c r="E10" s="32"/>
      <c r="F10" s="32"/>
      <c r="H10" s="272">
        <f>$H$9*H8</f>
        <v>15000</v>
      </c>
      <c r="J10" s="163"/>
      <c r="L10" s="90"/>
      <c r="R10" s="163"/>
      <c r="S10" s="163"/>
      <c r="T10" s="163"/>
      <c r="U10" s="163"/>
      <c r="V10" s="163"/>
      <c r="W10" s="163"/>
      <c r="X10" s="163"/>
      <c r="Y10" s="90"/>
      <c r="Z10" s="90"/>
    </row>
    <row r="11" spans="1:31" ht="15" x14ac:dyDescent="0.2">
      <c r="A11" s="163"/>
      <c r="B11" s="263" t="s">
        <v>166</v>
      </c>
      <c r="C11" s="263"/>
      <c r="D11" s="263"/>
      <c r="E11" s="263"/>
      <c r="F11" s="269"/>
      <c r="H11" s="347">
        <f>H10/H6</f>
        <v>0.9375</v>
      </c>
      <c r="J11" s="163"/>
      <c r="L11" s="90"/>
      <c r="R11" s="163"/>
      <c r="S11" s="163"/>
      <c r="T11" s="163"/>
      <c r="U11" s="163"/>
      <c r="V11" s="163"/>
      <c r="W11" s="163"/>
      <c r="X11" s="163"/>
      <c r="Y11" s="267"/>
      <c r="Z11" s="90"/>
      <c r="AA11" s="20"/>
      <c r="AB11" s="20"/>
      <c r="AC11" s="20"/>
      <c r="AD11" s="20"/>
      <c r="AE11" s="20"/>
    </row>
    <row r="12" spans="1:31" ht="15.75" x14ac:dyDescent="0.25">
      <c r="A12" s="163"/>
      <c r="B12" s="262"/>
      <c r="C12" s="220"/>
      <c r="D12" s="220"/>
      <c r="E12" s="317"/>
      <c r="F12" s="317"/>
      <c r="G12" s="317"/>
      <c r="H12" s="180"/>
      <c r="J12" s="163"/>
      <c r="K12" s="90"/>
      <c r="L12" s="90"/>
      <c r="R12" s="163"/>
      <c r="S12" s="163"/>
      <c r="T12" s="163"/>
      <c r="U12" s="163"/>
      <c r="V12" s="163"/>
      <c r="W12" s="163"/>
      <c r="X12" s="163"/>
      <c r="Y12" s="268"/>
      <c r="Z12" s="90"/>
      <c r="AA12" s="21"/>
      <c r="AB12" s="21"/>
      <c r="AC12" s="21"/>
      <c r="AD12" s="21"/>
      <c r="AE12" s="22"/>
    </row>
    <row r="13" spans="1:31" ht="15" x14ac:dyDescent="0.2">
      <c r="A13" s="163"/>
      <c r="B13" s="88"/>
      <c r="J13" s="163"/>
      <c r="K13" s="90"/>
      <c r="L13" s="90"/>
      <c r="R13" s="90"/>
      <c r="S13" s="90"/>
      <c r="T13" s="163"/>
      <c r="U13" s="163"/>
      <c r="V13" s="163"/>
      <c r="W13" s="163"/>
      <c r="X13" s="163"/>
      <c r="Y13" s="267"/>
      <c r="Z13" s="90"/>
      <c r="AA13" s="21"/>
      <c r="AB13" s="21"/>
      <c r="AC13" s="21"/>
      <c r="AD13" s="21"/>
      <c r="AE13" s="22"/>
    </row>
    <row r="14" spans="1:31" ht="20.25" x14ac:dyDescent="0.3">
      <c r="A14" s="25"/>
      <c r="B14" s="262" t="s">
        <v>189</v>
      </c>
      <c r="C14" s="90"/>
      <c r="D14" s="160"/>
      <c r="E14" s="88"/>
      <c r="F14" s="314" t="s">
        <v>64</v>
      </c>
      <c r="G14" s="163"/>
      <c r="H14" s="273" t="s">
        <v>35</v>
      </c>
      <c r="I14" s="90"/>
      <c r="J14" s="90"/>
      <c r="K14" s="273"/>
      <c r="L14" s="90"/>
      <c r="M14" s="273" t="s">
        <v>35</v>
      </c>
      <c r="N14" s="273"/>
      <c r="O14" s="273"/>
      <c r="P14" s="273"/>
      <c r="R14" s="90"/>
      <c r="S14" s="90"/>
      <c r="T14" s="90"/>
      <c r="U14" s="90"/>
      <c r="V14" s="163"/>
      <c r="W14" s="163"/>
      <c r="X14" s="163"/>
      <c r="Y14" s="270"/>
      <c r="Z14" s="90"/>
      <c r="AA14" s="21"/>
      <c r="AB14" s="21"/>
      <c r="AC14" s="21"/>
      <c r="AD14" s="21"/>
      <c r="AE14" s="22"/>
    </row>
    <row r="15" spans="1:31" ht="18" x14ac:dyDescent="0.25">
      <c r="A15" s="345"/>
      <c r="B15" s="389" t="s">
        <v>33</v>
      </c>
      <c r="C15" s="306"/>
      <c r="D15" s="306"/>
      <c r="E15" s="307"/>
      <c r="F15" s="308" t="s">
        <v>150</v>
      </c>
      <c r="G15" s="163"/>
      <c r="H15" s="387" t="s">
        <v>28</v>
      </c>
      <c r="I15" s="388"/>
      <c r="J15" s="306"/>
      <c r="K15" s="309" t="s">
        <v>150</v>
      </c>
      <c r="L15" s="90"/>
      <c r="M15" s="390" t="s">
        <v>27</v>
      </c>
      <c r="N15" s="391"/>
      <c r="O15" s="392"/>
      <c r="P15" s="393" t="s">
        <v>150</v>
      </c>
      <c r="R15" s="90"/>
      <c r="S15" s="90"/>
      <c r="T15" s="90"/>
      <c r="U15" s="90"/>
      <c r="V15" s="163"/>
      <c r="W15" s="163"/>
      <c r="X15" s="163"/>
      <c r="Y15" s="305"/>
      <c r="Z15" s="90"/>
      <c r="AA15" s="21"/>
      <c r="AB15" s="21"/>
      <c r="AC15" s="21"/>
      <c r="AD15" s="21"/>
      <c r="AE15" s="22"/>
    </row>
    <row r="16" spans="1:31" ht="15.75" x14ac:dyDescent="0.25">
      <c r="A16" s="243"/>
      <c r="B16" s="206" t="s">
        <v>54</v>
      </c>
      <c r="C16" s="206"/>
      <c r="D16" s="206"/>
      <c r="E16" s="206"/>
      <c r="F16" s="335">
        <v>6</v>
      </c>
      <c r="G16" s="163"/>
      <c r="H16" s="90" t="s">
        <v>40</v>
      </c>
      <c r="I16" s="90"/>
      <c r="J16" s="90"/>
      <c r="K16" s="274">
        <f>F16</f>
        <v>6</v>
      </c>
      <c r="L16" s="90"/>
      <c r="M16" s="90" t="s">
        <v>40</v>
      </c>
      <c r="N16" s="90"/>
      <c r="O16" s="90"/>
      <c r="P16" s="275">
        <f>F16</f>
        <v>6</v>
      </c>
      <c r="R16" s="90"/>
      <c r="S16" s="90"/>
      <c r="T16" s="90"/>
      <c r="U16" s="90"/>
      <c r="V16" s="163"/>
      <c r="W16" s="163"/>
      <c r="X16" s="163"/>
      <c r="Y16" s="305"/>
      <c r="Z16" s="90"/>
      <c r="AA16" s="21"/>
      <c r="AB16" s="21"/>
      <c r="AC16" s="21"/>
      <c r="AD16" s="21"/>
      <c r="AE16" s="22"/>
    </row>
    <row r="17" spans="1:31" ht="15.75" x14ac:dyDescent="0.25">
      <c r="A17" s="243"/>
      <c r="B17" s="206" t="s">
        <v>36</v>
      </c>
      <c r="C17" s="206"/>
      <c r="D17" s="206"/>
      <c r="E17" s="206"/>
      <c r="F17" s="335">
        <v>-0.5</v>
      </c>
      <c r="G17" s="163"/>
      <c r="H17" s="90" t="s">
        <v>22</v>
      </c>
      <c r="I17" s="90"/>
      <c r="J17" s="90"/>
      <c r="K17" s="278">
        <f>F17</f>
        <v>-0.5</v>
      </c>
      <c r="L17" s="90"/>
      <c r="M17" s="88" t="s">
        <v>22</v>
      </c>
      <c r="N17" s="88"/>
      <c r="O17" s="88"/>
      <c r="P17" s="311">
        <f>F17</f>
        <v>-0.5</v>
      </c>
      <c r="R17" s="90"/>
      <c r="S17" s="90"/>
      <c r="T17" s="90"/>
      <c r="U17" s="90"/>
      <c r="V17" s="163"/>
      <c r="W17" s="163"/>
      <c r="X17" s="163"/>
      <c r="Y17" s="163"/>
      <c r="Z17" s="90"/>
      <c r="AA17" s="21"/>
      <c r="AB17" s="21"/>
      <c r="AC17" s="21"/>
      <c r="AD17" s="21"/>
      <c r="AE17" s="22"/>
    </row>
    <row r="18" spans="1:31" ht="15.75" x14ac:dyDescent="0.25">
      <c r="A18" s="243"/>
      <c r="B18" s="187" t="s">
        <v>55</v>
      </c>
      <c r="C18" s="187"/>
      <c r="D18" s="187"/>
      <c r="E18" s="187"/>
      <c r="F18" s="316">
        <v>0.05</v>
      </c>
      <c r="G18" s="163"/>
      <c r="H18" s="88" t="s">
        <v>164</v>
      </c>
      <c r="I18" s="88"/>
      <c r="J18" s="88"/>
      <c r="K18" s="311">
        <f>F18</f>
        <v>0.05</v>
      </c>
      <c r="L18" s="90"/>
      <c r="M18" s="88" t="s">
        <v>164</v>
      </c>
      <c r="N18" s="88"/>
      <c r="O18" s="88"/>
      <c r="P18" s="311">
        <f>F18</f>
        <v>0.05</v>
      </c>
      <c r="R18" s="90"/>
      <c r="S18" s="90"/>
      <c r="T18" s="90"/>
      <c r="U18" s="90"/>
      <c r="V18" s="163"/>
      <c r="W18" s="163"/>
      <c r="X18" s="163"/>
      <c r="Y18" s="271"/>
      <c r="Z18" s="90"/>
      <c r="AA18" s="21"/>
      <c r="AB18" s="21"/>
      <c r="AC18" s="21"/>
      <c r="AD18" s="21"/>
      <c r="AE18" s="22"/>
    </row>
    <row r="19" spans="1:31" ht="15.75" x14ac:dyDescent="0.25">
      <c r="A19" s="243"/>
      <c r="B19" s="277" t="s">
        <v>34</v>
      </c>
      <c r="C19" s="277"/>
      <c r="D19" s="277"/>
      <c r="E19" s="277" t="str">
        <f>IF($F$14="s","Floor Price",IF($F$14="B","Ceiling Price","Enter S or B"))</f>
        <v>Floor Price</v>
      </c>
      <c r="F19" s="338">
        <f>IF(F14="s",F16+F17-F18,F16+F17+F18)</f>
        <v>5.45</v>
      </c>
      <c r="G19" s="163"/>
      <c r="H19" s="90" t="s">
        <v>39</v>
      </c>
      <c r="I19" s="90"/>
      <c r="J19" s="90"/>
      <c r="K19" s="276">
        <v>5.5</v>
      </c>
      <c r="L19" s="90"/>
      <c r="M19" s="90" t="s">
        <v>85</v>
      </c>
      <c r="N19" s="90"/>
      <c r="O19" s="90"/>
      <c r="P19" s="276">
        <v>6.5</v>
      </c>
      <c r="R19" s="90"/>
      <c r="S19" s="90"/>
      <c r="T19" s="90"/>
      <c r="U19" s="90"/>
      <c r="V19" s="163"/>
      <c r="W19" s="163"/>
      <c r="X19" s="163"/>
      <c r="Y19" s="271"/>
      <c r="Z19" s="90"/>
      <c r="AA19" s="21"/>
      <c r="AB19" s="21"/>
      <c r="AC19" s="21"/>
      <c r="AD19" s="21"/>
      <c r="AE19" s="22"/>
    </row>
    <row r="20" spans="1:31" ht="15.75" x14ac:dyDescent="0.25">
      <c r="A20" s="243"/>
      <c r="B20" s="243"/>
      <c r="C20" s="243"/>
      <c r="D20" s="243"/>
      <c r="E20" s="243"/>
      <c r="F20" s="336"/>
      <c r="G20" s="163"/>
      <c r="H20" s="187" t="s">
        <v>169</v>
      </c>
      <c r="I20" s="187"/>
      <c r="J20" s="187"/>
      <c r="K20" s="312">
        <v>0.3</v>
      </c>
      <c r="L20" s="90"/>
      <c r="M20" s="187" t="s">
        <v>86</v>
      </c>
      <c r="N20" s="187"/>
      <c r="O20" s="187"/>
      <c r="P20" s="312">
        <v>0.5</v>
      </c>
      <c r="R20" s="90"/>
      <c r="S20" s="90"/>
      <c r="T20" s="90"/>
      <c r="U20" s="90"/>
      <c r="V20" s="163"/>
      <c r="W20" s="163"/>
      <c r="X20" s="163"/>
      <c r="Y20" s="163"/>
      <c r="Z20" s="90"/>
      <c r="AA20" s="21"/>
      <c r="AB20" s="21"/>
      <c r="AC20" s="21"/>
      <c r="AD20" s="21"/>
      <c r="AE20" s="22"/>
    </row>
    <row r="21" spans="1:31" ht="15.75" x14ac:dyDescent="0.25">
      <c r="A21" s="243"/>
      <c r="B21" s="243"/>
      <c r="C21" s="243"/>
      <c r="D21" s="243"/>
      <c r="E21" s="243"/>
      <c r="F21" s="337"/>
      <c r="G21" s="163"/>
      <c r="H21" s="277" t="s">
        <v>41</v>
      </c>
      <c r="I21" s="90"/>
      <c r="J21" s="90"/>
      <c r="K21" s="279">
        <f>K19-K20-K18+K17</f>
        <v>4.6500000000000004</v>
      </c>
      <c r="L21" s="90"/>
      <c r="M21" s="220" t="s">
        <v>42</v>
      </c>
      <c r="N21" s="220"/>
      <c r="O21" s="220"/>
      <c r="P21" s="280">
        <f>P19+P20+P17+P18</f>
        <v>6.55</v>
      </c>
      <c r="R21" s="163"/>
      <c r="S21" s="163"/>
      <c r="T21" s="90"/>
      <c r="U21" s="90"/>
      <c r="V21" s="90"/>
      <c r="W21" s="90"/>
      <c r="X21" s="90"/>
      <c r="Y21" s="90"/>
      <c r="Z21" s="90"/>
      <c r="AA21" s="21"/>
      <c r="AB21" s="21"/>
      <c r="AC21" s="21"/>
      <c r="AD21" s="21"/>
      <c r="AE21" s="22"/>
    </row>
    <row r="22" spans="1:31" ht="15.75" x14ac:dyDescent="0.25">
      <c r="A22" s="243"/>
      <c r="B22" s="163"/>
      <c r="C22" s="163"/>
      <c r="D22" s="163"/>
      <c r="E22" s="163"/>
      <c r="F22" s="281"/>
      <c r="G22" s="163"/>
      <c r="L22" s="90"/>
      <c r="R22" s="163"/>
      <c r="S22" s="163"/>
      <c r="T22" s="90"/>
      <c r="U22" s="90"/>
      <c r="V22" s="90"/>
      <c r="W22" s="90"/>
      <c r="X22" s="90"/>
      <c r="Y22" s="272"/>
      <c r="Z22" s="90"/>
      <c r="AA22" s="21"/>
      <c r="AB22" s="21"/>
      <c r="AC22" s="21"/>
      <c r="AD22" s="21"/>
      <c r="AE22" s="22"/>
    </row>
    <row r="23" spans="1:31" ht="15.75" x14ac:dyDescent="0.25">
      <c r="A23" s="243"/>
      <c r="B23" s="222" t="s">
        <v>56</v>
      </c>
      <c r="C23" s="223"/>
      <c r="D23" s="223"/>
      <c r="E23" s="224"/>
      <c r="F23" s="310" t="s">
        <v>150</v>
      </c>
      <c r="G23" s="163"/>
      <c r="H23" s="222" t="s">
        <v>175</v>
      </c>
      <c r="I23" s="223"/>
      <c r="J23" s="223"/>
      <c r="K23" s="310" t="s">
        <v>150</v>
      </c>
      <c r="L23" s="90"/>
      <c r="M23" s="222" t="s">
        <v>174</v>
      </c>
      <c r="N23" s="223"/>
      <c r="O23" s="223"/>
      <c r="P23" s="310" t="s">
        <v>150</v>
      </c>
      <c r="R23" s="163"/>
      <c r="S23" s="163"/>
      <c r="T23" s="90"/>
      <c r="U23" s="90"/>
      <c r="V23" s="163"/>
      <c r="W23" s="90"/>
      <c r="X23" s="90"/>
      <c r="Y23" s="272"/>
      <c r="Z23" s="90"/>
      <c r="AA23" s="21"/>
      <c r="AB23" s="21"/>
      <c r="AC23" s="21"/>
      <c r="AD23" s="21"/>
      <c r="AE23" s="22"/>
    </row>
    <row r="24" spans="1:31" ht="15.75" x14ac:dyDescent="0.25">
      <c r="A24" s="243"/>
      <c r="B24" s="196" t="s">
        <v>57</v>
      </c>
      <c r="C24" s="197"/>
      <c r="D24" s="197"/>
      <c r="E24" s="197"/>
      <c r="F24" s="346">
        <v>4.5</v>
      </c>
      <c r="G24" s="163"/>
      <c r="H24" s="200" t="s">
        <v>83</v>
      </c>
      <c r="I24" s="90"/>
      <c r="J24" s="90"/>
      <c r="K24" s="282">
        <f>F25</f>
        <v>5</v>
      </c>
      <c r="L24" s="90"/>
      <c r="M24" s="200" t="s">
        <v>20</v>
      </c>
      <c r="N24" s="88"/>
      <c r="O24" s="88"/>
      <c r="P24" s="283">
        <f>F25</f>
        <v>5</v>
      </c>
      <c r="R24" s="163"/>
      <c r="S24" s="163"/>
      <c r="T24" s="90"/>
      <c r="U24" s="90"/>
      <c r="V24" s="163"/>
      <c r="W24" s="90"/>
      <c r="X24" s="90"/>
      <c r="Y24" s="268"/>
      <c r="Z24" s="90"/>
      <c r="AA24" s="21"/>
      <c r="AB24" s="21"/>
      <c r="AC24" s="21"/>
      <c r="AD24" s="21"/>
      <c r="AE24" s="22"/>
    </row>
    <row r="25" spans="1:31" ht="15.75" x14ac:dyDescent="0.25">
      <c r="A25" s="243"/>
      <c r="B25" s="205" t="s">
        <v>58</v>
      </c>
      <c r="C25" s="206"/>
      <c r="D25" s="206"/>
      <c r="E25" s="206"/>
      <c r="F25" s="301">
        <v>5</v>
      </c>
      <c r="G25" s="163"/>
      <c r="H25" s="200" t="s">
        <v>37</v>
      </c>
      <c r="I25" s="90"/>
      <c r="J25" s="90"/>
      <c r="K25" s="284">
        <f>F24</f>
        <v>4.5</v>
      </c>
      <c r="L25" s="90"/>
      <c r="M25" s="200" t="s">
        <v>21</v>
      </c>
      <c r="N25" s="88"/>
      <c r="O25" s="88"/>
      <c r="P25" s="283">
        <f>F24</f>
        <v>4.5</v>
      </c>
      <c r="R25" s="163"/>
      <c r="S25" s="163"/>
      <c r="T25" s="90"/>
      <c r="U25" s="90"/>
      <c r="V25" s="90"/>
      <c r="W25" s="90"/>
      <c r="X25" s="90"/>
      <c r="Y25" s="268"/>
      <c r="Z25" s="90"/>
      <c r="AA25" s="21"/>
      <c r="AB25" s="21"/>
      <c r="AC25" s="21"/>
      <c r="AD25" s="21"/>
      <c r="AE25" s="22"/>
    </row>
    <row r="26" spans="1:31" ht="15" x14ac:dyDescent="0.2">
      <c r="A26" s="243"/>
      <c r="B26" s="205" t="s">
        <v>59</v>
      </c>
      <c r="C26" s="206"/>
      <c r="D26" s="206"/>
      <c r="E26" s="206"/>
      <c r="F26" s="302">
        <f>F24-F25</f>
        <v>-0.5</v>
      </c>
      <c r="G26" s="163"/>
      <c r="H26" s="200" t="s">
        <v>38</v>
      </c>
      <c r="I26" s="90"/>
      <c r="J26" s="90"/>
      <c r="K26" s="285">
        <f>F26</f>
        <v>-0.5</v>
      </c>
      <c r="L26" s="90"/>
      <c r="M26" s="200" t="s">
        <v>38</v>
      </c>
      <c r="N26" s="88"/>
      <c r="O26" s="88"/>
      <c r="P26" s="286">
        <f>P25-P24</f>
        <v>-0.5</v>
      </c>
      <c r="R26" s="163"/>
      <c r="S26" s="163"/>
      <c r="T26" s="90"/>
      <c r="U26" s="90"/>
      <c r="V26" s="163"/>
      <c r="W26" s="90"/>
      <c r="X26" s="90"/>
      <c r="Y26" s="272"/>
      <c r="Z26" s="90"/>
      <c r="AA26" s="21"/>
      <c r="AB26" s="21"/>
      <c r="AC26" s="21"/>
      <c r="AD26" s="21"/>
      <c r="AE26" s="22"/>
    </row>
    <row r="27" spans="1:31" ht="15" x14ac:dyDescent="0.2">
      <c r="A27" s="243"/>
      <c r="B27" s="205" t="s">
        <v>53</v>
      </c>
      <c r="C27" s="206"/>
      <c r="D27" s="206"/>
      <c r="E27" s="206"/>
      <c r="F27" s="313">
        <f>IF(F14="s",F16-F25-F18,F25-F16+F18)</f>
        <v>0.95</v>
      </c>
      <c r="G27" s="163"/>
      <c r="H27" s="200" t="s">
        <v>84</v>
      </c>
      <c r="I27" s="90"/>
      <c r="J27" s="90"/>
      <c r="K27" s="286">
        <f>F18</f>
        <v>0.05</v>
      </c>
      <c r="L27" s="90"/>
      <c r="M27" s="200" t="s">
        <v>17</v>
      </c>
      <c r="N27" s="88"/>
      <c r="O27" s="88"/>
      <c r="P27" s="285">
        <f>P18</f>
        <v>0.05</v>
      </c>
      <c r="R27" s="163"/>
      <c r="S27" s="163"/>
      <c r="T27" s="163"/>
      <c r="U27" s="163"/>
      <c r="V27" s="163"/>
      <c r="W27" s="90"/>
      <c r="X27" s="90"/>
      <c r="Y27" s="272"/>
      <c r="Z27" s="90"/>
      <c r="AA27" s="21"/>
      <c r="AB27" s="21"/>
      <c r="AC27" s="21"/>
      <c r="AD27" s="21"/>
      <c r="AE27" s="22"/>
    </row>
    <row r="28" spans="1:31" ht="15.75" x14ac:dyDescent="0.25">
      <c r="A28" s="243"/>
      <c r="B28" s="287" t="s">
        <v>178</v>
      </c>
      <c r="C28" s="277"/>
      <c r="D28" s="277"/>
      <c r="E28" s="277" t="str">
        <f>IF($F$14="s","Floor Price",IF($F$14="B","Ceiling Price","Enter S or B"))</f>
        <v>Floor Price</v>
      </c>
      <c r="F28" s="386">
        <f>IF(F14="s",F24+(F16-F25-F18),F24+(F25-F16+F18))</f>
        <v>5.45</v>
      </c>
      <c r="G28" s="163"/>
      <c r="H28" s="225" t="s">
        <v>46</v>
      </c>
      <c r="I28" s="90"/>
      <c r="J28" s="90"/>
      <c r="K28" s="286">
        <f>IF($K$19&gt;$K$24,($K$19-$K$24-$K$20-K18),-$K$20-K18)</f>
        <v>0.15000000000000002</v>
      </c>
      <c r="L28" s="90"/>
      <c r="M28" s="225" t="s">
        <v>47</v>
      </c>
      <c r="N28" s="195"/>
      <c r="O28" s="195"/>
      <c r="P28" s="239">
        <f>IF($P$19&lt;$P$24,P24-$P$19-$P$20-P18,-$P$20-P18)</f>
        <v>-0.55000000000000004</v>
      </c>
      <c r="R28" s="163"/>
      <c r="S28" s="163"/>
      <c r="T28" s="163"/>
      <c r="U28" s="163"/>
      <c r="Z28" s="90"/>
      <c r="AA28" s="21"/>
      <c r="AB28" s="21"/>
      <c r="AC28" s="21"/>
      <c r="AD28" s="21"/>
      <c r="AE28" s="22"/>
    </row>
    <row r="29" spans="1:31" ht="15.75" x14ac:dyDescent="0.25">
      <c r="A29" s="243"/>
      <c r="B29" s="244" t="s">
        <v>6</v>
      </c>
      <c r="C29" s="245"/>
      <c r="D29" s="245"/>
      <c r="E29" s="245"/>
      <c r="F29" s="303">
        <f>$H$11</f>
        <v>0.9375</v>
      </c>
      <c r="G29" s="271"/>
      <c r="H29" s="253" t="s">
        <v>223</v>
      </c>
      <c r="I29" s="192"/>
      <c r="J29" s="192"/>
      <c r="K29" s="255">
        <f>K25+K28</f>
        <v>4.6500000000000004</v>
      </c>
      <c r="L29" s="90"/>
      <c r="M29" s="253" t="s">
        <v>52</v>
      </c>
      <c r="N29" s="192"/>
      <c r="O29" s="192"/>
      <c r="P29" s="255">
        <f>P25+P28</f>
        <v>3.95</v>
      </c>
      <c r="R29" s="163"/>
      <c r="S29" s="163"/>
      <c r="T29" s="163"/>
      <c r="U29" s="163"/>
      <c r="V29" s="163"/>
      <c r="W29" s="90"/>
      <c r="X29" s="90"/>
      <c r="Y29" s="181"/>
      <c r="Z29" s="90"/>
      <c r="AA29" s="21"/>
      <c r="AB29" s="21"/>
      <c r="AC29" s="21"/>
      <c r="AD29" s="21"/>
      <c r="AE29" s="22"/>
    </row>
    <row r="30" spans="1:31" ht="15.75" x14ac:dyDescent="0.25">
      <c r="A30" s="243"/>
      <c r="B30" s="332" t="s">
        <v>179</v>
      </c>
      <c r="C30" s="333"/>
      <c r="D30" s="333"/>
      <c r="E30" s="333"/>
      <c r="F30" s="334"/>
      <c r="G30" s="163"/>
      <c r="H30" s="289" t="s">
        <v>49</v>
      </c>
      <c r="I30" s="187"/>
      <c r="J30" s="187"/>
      <c r="K30" s="291">
        <f>$H$11</f>
        <v>0.9375</v>
      </c>
      <c r="L30" s="90"/>
      <c r="M30" s="289" t="s">
        <v>50</v>
      </c>
      <c r="N30" s="290"/>
      <c r="O30" s="290"/>
      <c r="P30" s="291">
        <f>$H$11</f>
        <v>0.9375</v>
      </c>
      <c r="R30" s="163"/>
      <c r="S30" s="163"/>
      <c r="T30" s="163"/>
      <c r="U30" s="163"/>
      <c r="V30" s="163"/>
      <c r="W30" s="90"/>
      <c r="X30" s="90"/>
      <c r="Y30" s="183"/>
      <c r="Z30" s="90"/>
      <c r="AA30" s="21"/>
      <c r="AB30" s="21"/>
      <c r="AC30" s="21"/>
      <c r="AD30" s="21"/>
      <c r="AE30" s="22"/>
    </row>
    <row r="31" spans="1:31" ht="15.75" x14ac:dyDescent="0.25">
      <c r="A31" s="243"/>
      <c r="B31" s="213" t="s">
        <v>7</v>
      </c>
      <c r="C31" s="214"/>
      <c r="D31" s="214"/>
      <c r="E31" s="315"/>
      <c r="F31" s="304">
        <f>F24+((F27*H8*H9)/H6)</f>
        <v>5.390625</v>
      </c>
      <c r="G31" s="163"/>
      <c r="H31" s="253" t="s">
        <v>52</v>
      </c>
      <c r="I31" s="394"/>
      <c r="J31" s="394"/>
      <c r="K31" s="255">
        <f>K25+(((H8*H9)/H6)*K28)</f>
        <v>4.640625</v>
      </c>
      <c r="L31" s="90"/>
      <c r="M31" s="253" t="s">
        <v>52</v>
      </c>
      <c r="N31" s="394"/>
      <c r="O31" s="394"/>
      <c r="P31" s="255">
        <f>P25+(((H8*H9)/H6)*P28)</f>
        <v>3.984375</v>
      </c>
      <c r="R31" s="163"/>
      <c r="S31" s="163"/>
      <c r="T31" s="163"/>
      <c r="U31" s="163"/>
      <c r="V31" s="163"/>
      <c r="W31" s="90"/>
      <c r="X31" s="90"/>
      <c r="Y31" s="183"/>
      <c r="Z31" s="90"/>
      <c r="AA31" s="21"/>
      <c r="AB31" s="21"/>
      <c r="AC31" s="21"/>
      <c r="AD31" s="21"/>
      <c r="AE31" s="22"/>
    </row>
    <row r="32" spans="1:31" ht="15.75" x14ac:dyDescent="0.25">
      <c r="A32" s="243"/>
      <c r="B32" s="293" t="s">
        <v>44</v>
      </c>
      <c r="C32" s="206"/>
      <c r="D32" s="206"/>
      <c r="E32" s="206"/>
      <c r="F32" s="331"/>
      <c r="G32" s="163"/>
      <c r="H32" s="292" t="s">
        <v>48</v>
      </c>
      <c r="I32" s="90"/>
      <c r="J32" s="90"/>
      <c r="K32" s="90"/>
      <c r="L32" s="90"/>
      <c r="M32" s="292" t="s">
        <v>48</v>
      </c>
      <c r="N32" s="292"/>
      <c r="O32" s="292"/>
      <c r="R32" s="90"/>
      <c r="S32" s="90"/>
      <c r="T32" s="163"/>
      <c r="U32" s="163"/>
      <c r="V32" s="163"/>
      <c r="W32" s="90"/>
      <c r="X32" s="90"/>
      <c r="Y32" s="90"/>
      <c r="Z32" s="90"/>
      <c r="AA32" s="20"/>
      <c r="AB32" s="20"/>
      <c r="AC32" s="20"/>
      <c r="AD32" s="20"/>
      <c r="AE32" s="22"/>
    </row>
    <row r="33" spans="1:31" ht="15" x14ac:dyDescent="0.2">
      <c r="A33" s="243"/>
      <c r="G33" s="206"/>
      <c r="H33" s="195"/>
      <c r="I33" s="88"/>
      <c r="J33" s="88"/>
      <c r="K33" s="395"/>
      <c r="L33" s="88"/>
      <c r="M33" s="195"/>
      <c r="N33" s="195"/>
      <c r="O33" s="195"/>
      <c r="P33" s="395"/>
      <c r="R33" s="90"/>
      <c r="S33" s="90"/>
      <c r="T33" s="163"/>
      <c r="U33" s="163"/>
      <c r="V33" s="163"/>
      <c r="W33" s="90"/>
      <c r="X33" s="90"/>
      <c r="Y33" s="183"/>
      <c r="Z33" s="90"/>
      <c r="AA33" s="20"/>
      <c r="AB33" s="20"/>
      <c r="AC33" s="20"/>
      <c r="AD33" s="20"/>
      <c r="AE33" s="22"/>
    </row>
    <row r="34" spans="1:31" ht="15" x14ac:dyDescent="0.2">
      <c r="Q34" s="90"/>
      <c r="R34" s="90"/>
      <c r="S34" s="90"/>
      <c r="T34" s="90"/>
      <c r="U34" s="90"/>
      <c r="V34" s="163"/>
      <c r="W34" s="90"/>
      <c r="X34" s="90"/>
      <c r="Y34" s="183"/>
      <c r="Z34" s="90"/>
      <c r="AA34" s="20"/>
      <c r="AB34" s="20"/>
      <c r="AC34" s="20"/>
      <c r="AD34" s="23"/>
    </row>
    <row r="35" spans="1:31" ht="15" x14ac:dyDescent="0.2">
      <c r="A35" s="163"/>
      <c r="B35" s="90"/>
      <c r="C35" s="90"/>
      <c r="D35" s="90"/>
      <c r="E35" s="90"/>
      <c r="F35" s="90"/>
      <c r="G35" s="163"/>
      <c r="H35" s="163"/>
      <c r="I35" s="163"/>
      <c r="J35" s="163"/>
      <c r="K35" s="163"/>
      <c r="L35" s="163"/>
      <c r="M35" s="90"/>
      <c r="N35" s="90"/>
      <c r="O35" s="90"/>
      <c r="P35" s="90"/>
      <c r="Q35" s="90"/>
      <c r="R35" s="90"/>
      <c r="S35" s="90"/>
      <c r="T35" s="90"/>
      <c r="U35" s="90"/>
      <c r="V35" s="163"/>
      <c r="W35" s="90"/>
      <c r="X35" s="90"/>
      <c r="Y35" s="90"/>
      <c r="Z35" s="90"/>
      <c r="AA35" s="20"/>
      <c r="AB35" s="20"/>
      <c r="AC35" s="20"/>
      <c r="AD35" s="23"/>
    </row>
    <row r="36" spans="1:31" ht="15.95" customHeight="1" x14ac:dyDescent="0.2">
      <c r="A36" s="163"/>
      <c r="B36" s="90"/>
      <c r="C36" s="90"/>
      <c r="D36" s="90"/>
      <c r="E36" s="90"/>
      <c r="F36" s="90"/>
      <c r="G36" s="163"/>
      <c r="H36" s="163"/>
      <c r="I36" s="163"/>
      <c r="J36" s="163"/>
      <c r="K36" s="163"/>
      <c r="L36" s="163"/>
      <c r="M36" s="90"/>
      <c r="N36" s="90"/>
      <c r="O36" s="90"/>
      <c r="P36" s="90"/>
      <c r="Q36" s="90"/>
      <c r="R36" s="90"/>
      <c r="S36" s="90"/>
      <c r="T36" s="90"/>
      <c r="U36" s="90"/>
      <c r="V36" s="163"/>
      <c r="W36" s="90"/>
      <c r="X36" s="90"/>
      <c r="Y36" s="183"/>
      <c r="Z36" s="90"/>
      <c r="AA36" s="20"/>
      <c r="AB36" s="20"/>
      <c r="AC36" s="20"/>
      <c r="AD36" s="23"/>
    </row>
    <row r="37" spans="1:31" ht="15.95" customHeight="1" x14ac:dyDescent="0.2">
      <c r="A37" s="163"/>
      <c r="B37" s="90"/>
      <c r="C37" s="90"/>
      <c r="D37" s="90"/>
      <c r="E37" s="90"/>
      <c r="F37" s="90"/>
      <c r="G37" s="163"/>
      <c r="H37" s="163"/>
      <c r="I37" s="163"/>
      <c r="J37" s="163"/>
      <c r="K37" s="163"/>
      <c r="L37" s="163"/>
      <c r="M37" s="163"/>
      <c r="N37" s="163"/>
      <c r="O37" s="163"/>
      <c r="P37" s="163"/>
      <c r="Q37" s="163"/>
      <c r="R37" s="163"/>
      <c r="S37" s="163"/>
      <c r="T37" s="90"/>
      <c r="U37" s="90"/>
      <c r="V37" s="163"/>
      <c r="W37" s="90"/>
      <c r="X37" s="90"/>
      <c r="Y37" s="183"/>
      <c r="Z37" s="90"/>
      <c r="AA37" s="21"/>
      <c r="AB37" s="21"/>
      <c r="AC37" s="20"/>
      <c r="AD37" s="22"/>
    </row>
    <row r="38" spans="1:31" ht="15.95" customHeight="1" x14ac:dyDescent="0.2">
      <c r="A38" s="163"/>
      <c r="B38" s="90"/>
      <c r="C38" s="90"/>
      <c r="D38" s="90"/>
      <c r="E38" s="90"/>
      <c r="F38" s="90"/>
      <c r="G38" s="163"/>
      <c r="H38" s="163"/>
      <c r="I38" s="163"/>
      <c r="J38" s="163"/>
      <c r="K38" s="163"/>
      <c r="L38" s="163"/>
      <c r="M38" s="163"/>
      <c r="N38" s="163"/>
      <c r="O38" s="163"/>
      <c r="P38" s="163"/>
      <c r="Q38" s="163"/>
      <c r="R38" s="163"/>
      <c r="S38" s="163"/>
      <c r="T38" s="90"/>
      <c r="U38" s="90"/>
      <c r="V38" s="90"/>
    </row>
    <row r="39" spans="1:31" ht="15.95" customHeight="1" x14ac:dyDescent="0.2">
      <c r="A39" s="163"/>
      <c r="B39" s="90"/>
      <c r="C39" s="90"/>
      <c r="D39" s="90"/>
      <c r="E39" s="90"/>
      <c r="F39" s="90"/>
      <c r="G39" s="163"/>
      <c r="H39" s="163"/>
      <c r="I39" s="163"/>
      <c r="J39" s="163"/>
      <c r="K39" s="163"/>
      <c r="L39" s="163"/>
      <c r="M39" s="163"/>
      <c r="N39" s="163"/>
      <c r="O39" s="163"/>
      <c r="P39" s="163"/>
      <c r="Q39" s="163"/>
      <c r="R39" s="163"/>
      <c r="S39" s="163"/>
      <c r="T39" s="90"/>
      <c r="U39" s="90"/>
      <c r="V39" s="90"/>
    </row>
    <row r="40" spans="1:31" ht="15.95" customHeight="1" x14ac:dyDescent="0.2">
      <c r="A40" s="163"/>
      <c r="B40" s="90"/>
      <c r="C40" s="90"/>
      <c r="D40" s="90"/>
      <c r="E40" s="90"/>
      <c r="F40" s="90"/>
      <c r="G40" s="163"/>
      <c r="H40" s="163"/>
      <c r="I40" s="163"/>
      <c r="J40" s="163"/>
      <c r="K40" s="163"/>
      <c r="L40" s="163"/>
      <c r="M40" s="163"/>
      <c r="N40" s="163"/>
      <c r="O40" s="163"/>
      <c r="P40" s="163"/>
      <c r="Q40" s="163"/>
      <c r="R40" s="163"/>
      <c r="S40" s="163"/>
      <c r="T40" s="90"/>
      <c r="U40" s="90"/>
      <c r="V40" s="90"/>
    </row>
    <row r="41" spans="1:31" ht="15.95" customHeight="1" x14ac:dyDescent="0.2">
      <c r="A41" s="163"/>
      <c r="B41" s="90"/>
      <c r="C41" s="90"/>
      <c r="D41" s="90"/>
      <c r="E41" s="90"/>
      <c r="F41" s="90"/>
      <c r="G41" s="163"/>
      <c r="H41" s="163"/>
      <c r="I41" s="163"/>
      <c r="J41" s="163"/>
      <c r="K41" s="163"/>
      <c r="L41" s="163"/>
      <c r="M41" s="163"/>
      <c r="N41" s="163"/>
      <c r="O41" s="163"/>
      <c r="P41" s="163"/>
      <c r="Q41" s="163"/>
      <c r="R41" s="163"/>
      <c r="S41" s="163"/>
      <c r="T41" s="90"/>
      <c r="U41" s="90"/>
      <c r="V41" s="90"/>
    </row>
    <row r="42" spans="1:31" ht="15.95" customHeight="1" x14ac:dyDescent="0.2">
      <c r="A42" s="163"/>
      <c r="B42" s="90"/>
      <c r="C42" s="90"/>
      <c r="D42" s="90"/>
      <c r="E42" s="90"/>
      <c r="F42" s="90"/>
      <c r="G42" s="163"/>
      <c r="H42" s="163"/>
      <c r="I42" s="163"/>
      <c r="J42" s="163"/>
      <c r="K42" s="163"/>
      <c r="L42" s="163"/>
      <c r="M42" s="163"/>
      <c r="N42" s="163"/>
      <c r="O42" s="163"/>
      <c r="P42" s="163"/>
      <c r="Q42" s="163"/>
      <c r="R42" s="163"/>
      <c r="S42" s="163"/>
      <c r="T42" s="90"/>
      <c r="U42" s="90"/>
      <c r="V42" s="90"/>
    </row>
    <row r="43" spans="1:31" ht="15.95" customHeight="1" x14ac:dyDescent="0.2">
      <c r="A43" s="163"/>
      <c r="B43" s="90"/>
      <c r="C43" s="90"/>
      <c r="D43" s="90"/>
      <c r="E43" s="90"/>
      <c r="F43" s="90"/>
      <c r="G43" s="163"/>
      <c r="H43" s="163"/>
      <c r="I43" s="163"/>
      <c r="J43" s="163"/>
      <c r="K43" s="163"/>
      <c r="L43" s="163"/>
      <c r="M43" s="163"/>
      <c r="N43" s="163"/>
      <c r="O43" s="163"/>
      <c r="P43" s="163"/>
      <c r="Q43" s="163"/>
      <c r="R43" s="163"/>
      <c r="S43" s="163"/>
      <c r="T43" s="90"/>
      <c r="U43" s="90"/>
      <c r="V43" s="90"/>
    </row>
    <row r="44" spans="1:31" ht="15.95" customHeight="1" x14ac:dyDescent="0.2">
      <c r="A44" s="163"/>
      <c r="B44" s="90"/>
      <c r="C44" s="90"/>
      <c r="D44" s="90"/>
      <c r="E44" s="90"/>
      <c r="F44" s="90"/>
      <c r="G44" s="163"/>
      <c r="H44" s="163"/>
      <c r="I44" s="163"/>
      <c r="J44" s="163"/>
      <c r="K44" s="163"/>
      <c r="L44" s="163"/>
      <c r="M44" s="163"/>
      <c r="N44" s="163"/>
      <c r="O44" s="163"/>
      <c r="P44" s="163"/>
      <c r="Q44" s="163"/>
      <c r="R44" s="163"/>
      <c r="S44" s="163"/>
      <c r="T44" s="90"/>
      <c r="U44" s="90"/>
      <c r="V44" s="90"/>
    </row>
    <row r="45" spans="1:31" ht="15.95" customHeight="1" x14ac:dyDescent="0.2">
      <c r="A45" s="163"/>
      <c r="B45" s="90"/>
      <c r="C45" s="90"/>
      <c r="D45" s="90"/>
      <c r="E45" s="90"/>
      <c r="F45" s="90"/>
      <c r="G45" s="163"/>
      <c r="H45" s="163"/>
      <c r="I45" s="163"/>
      <c r="J45" s="163"/>
      <c r="K45" s="163"/>
      <c r="L45" s="163"/>
      <c r="M45" s="163"/>
      <c r="N45" s="163"/>
      <c r="O45" s="163"/>
      <c r="P45" s="163"/>
      <c r="Q45" s="163"/>
      <c r="R45" s="163"/>
      <c r="S45" s="163"/>
      <c r="T45" s="90"/>
      <c r="U45" s="90"/>
      <c r="V45" s="90"/>
    </row>
    <row r="46" spans="1:31" ht="15.95" customHeight="1" x14ac:dyDescent="0.2">
      <c r="A46" s="163"/>
      <c r="B46" s="90"/>
      <c r="C46" s="90"/>
      <c r="D46" s="90"/>
      <c r="E46" s="90"/>
      <c r="F46" s="90"/>
      <c r="G46" s="163"/>
      <c r="H46" s="163"/>
      <c r="I46" s="163"/>
      <c r="J46" s="163"/>
      <c r="K46" s="163"/>
      <c r="L46" s="163"/>
      <c r="M46" s="163"/>
      <c r="N46" s="163"/>
      <c r="O46" s="163"/>
      <c r="P46" s="163"/>
      <c r="Q46" s="163"/>
      <c r="R46" s="163"/>
      <c r="S46" s="163"/>
      <c r="T46" s="90"/>
      <c r="U46" s="90"/>
      <c r="V46" s="90"/>
    </row>
    <row r="47" spans="1:31" ht="15.95" customHeight="1" x14ac:dyDescent="0.2">
      <c r="A47" s="163"/>
      <c r="B47" s="90"/>
      <c r="C47" s="90"/>
      <c r="D47" s="90"/>
      <c r="E47" s="90"/>
      <c r="F47" s="90"/>
      <c r="G47" s="163"/>
      <c r="H47" s="163"/>
      <c r="I47" s="163"/>
      <c r="J47" s="163"/>
      <c r="K47" s="163"/>
      <c r="L47" s="163"/>
      <c r="M47" s="163"/>
      <c r="N47" s="163"/>
      <c r="O47" s="163"/>
      <c r="P47" s="163"/>
      <c r="Q47" s="163"/>
      <c r="R47" s="163"/>
      <c r="S47" s="163"/>
      <c r="T47" s="90"/>
      <c r="U47" s="90"/>
      <c r="V47" s="90"/>
    </row>
    <row r="48" spans="1:31" ht="15.95" customHeight="1" x14ac:dyDescent="0.2">
      <c r="A48" s="163"/>
      <c r="B48" s="90"/>
      <c r="C48" s="90"/>
      <c r="D48" s="90"/>
      <c r="E48" s="90"/>
      <c r="F48" s="90"/>
      <c r="G48" s="163"/>
      <c r="H48" s="163"/>
      <c r="I48" s="163"/>
      <c r="J48" s="163"/>
      <c r="K48" s="163"/>
      <c r="L48" s="163"/>
      <c r="M48" s="163"/>
      <c r="N48" s="163"/>
      <c r="O48" s="163"/>
      <c r="P48" s="163"/>
      <c r="Q48" s="163"/>
      <c r="R48" s="163"/>
      <c r="S48" s="163"/>
      <c r="T48" s="90"/>
      <c r="U48" s="90"/>
      <c r="V48" s="90"/>
    </row>
    <row r="49" spans="1:25" ht="15.95" customHeight="1" x14ac:dyDescent="0.2">
      <c r="A49" s="163"/>
      <c r="B49" s="90"/>
      <c r="C49" s="90"/>
      <c r="D49" s="90"/>
      <c r="E49" s="90"/>
      <c r="F49" s="90"/>
      <c r="G49" s="163"/>
      <c r="H49" s="163"/>
      <c r="I49" s="163"/>
      <c r="J49" s="163"/>
      <c r="K49" s="163"/>
      <c r="L49" s="163"/>
      <c r="M49" s="163"/>
      <c r="N49" s="163"/>
      <c r="O49" s="163"/>
      <c r="P49" s="163"/>
      <c r="Q49" s="163"/>
      <c r="R49" s="163"/>
      <c r="S49" s="163"/>
      <c r="T49" s="90"/>
      <c r="U49" s="90"/>
      <c r="V49" s="90"/>
    </row>
    <row r="50" spans="1:25" ht="15.95" customHeight="1" x14ac:dyDescent="0.2">
      <c r="A50" s="163"/>
      <c r="B50" s="90"/>
      <c r="C50" s="90"/>
      <c r="D50" s="90"/>
      <c r="E50" s="90"/>
      <c r="F50" s="90"/>
      <c r="G50" s="163"/>
      <c r="H50" s="163"/>
      <c r="I50" s="163"/>
      <c r="J50" s="163"/>
      <c r="K50" s="163"/>
      <c r="L50" s="163"/>
      <c r="M50" s="163"/>
      <c r="N50" s="163"/>
      <c r="O50" s="163"/>
      <c r="P50" s="163"/>
      <c r="Q50" s="163"/>
      <c r="R50" s="163"/>
      <c r="S50" s="163"/>
      <c r="T50" s="90"/>
      <c r="U50" s="90"/>
      <c r="V50" s="90"/>
    </row>
    <row r="51" spans="1:25" ht="15.95" customHeight="1" x14ac:dyDescent="0.2">
      <c r="A51" s="163"/>
      <c r="B51" s="90"/>
      <c r="C51" s="90"/>
      <c r="D51" s="90"/>
      <c r="E51" s="90"/>
      <c r="F51" s="90"/>
      <c r="G51" s="163"/>
      <c r="H51" s="163"/>
      <c r="I51" s="163"/>
      <c r="J51" s="163"/>
      <c r="K51" s="163"/>
      <c r="L51" s="163"/>
      <c r="M51" s="163"/>
      <c r="N51" s="163"/>
      <c r="O51" s="163"/>
      <c r="P51" s="163"/>
      <c r="Q51" s="163"/>
      <c r="R51" s="163"/>
      <c r="S51" s="163"/>
      <c r="T51" s="90"/>
      <c r="U51" s="90"/>
      <c r="V51" s="90"/>
    </row>
    <row r="52" spans="1:25" ht="15.95" customHeight="1" x14ac:dyDescent="0.2">
      <c r="A52" s="163"/>
      <c r="B52" s="90"/>
      <c r="C52" s="90"/>
      <c r="D52" s="90"/>
      <c r="E52" s="90"/>
      <c r="F52" s="90"/>
      <c r="G52" s="163"/>
      <c r="H52" s="163"/>
      <c r="I52" s="163"/>
      <c r="J52" s="163"/>
      <c r="K52" s="163"/>
      <c r="L52" s="163"/>
      <c r="M52" s="163"/>
      <c r="N52" s="163"/>
      <c r="O52" s="163"/>
      <c r="P52" s="163"/>
      <c r="Q52" s="163"/>
      <c r="R52" s="163"/>
      <c r="S52" s="163"/>
      <c r="T52" s="90"/>
      <c r="U52" s="90"/>
      <c r="V52" s="90"/>
    </row>
    <row r="53" spans="1:25" ht="15.95" customHeight="1" x14ac:dyDescent="0.2">
      <c r="A53" s="163"/>
      <c r="B53" s="90"/>
      <c r="C53" s="90"/>
      <c r="D53" s="90"/>
      <c r="E53" s="90"/>
      <c r="F53" s="90"/>
      <c r="G53" s="163"/>
      <c r="H53" s="163"/>
      <c r="I53" s="163"/>
      <c r="J53" s="163"/>
      <c r="K53" s="163"/>
      <c r="L53" s="163"/>
      <c r="M53" s="163"/>
      <c r="N53" s="163"/>
      <c r="O53" s="163"/>
      <c r="P53" s="163"/>
      <c r="Q53" s="163"/>
      <c r="R53" s="163"/>
      <c r="S53" s="163"/>
      <c r="T53" s="90"/>
      <c r="U53" s="90"/>
      <c r="V53" s="90"/>
    </row>
    <row r="54" spans="1:25" ht="15.95" customHeight="1" x14ac:dyDescent="0.2">
      <c r="A54" s="163"/>
      <c r="B54" s="90"/>
      <c r="C54" s="90"/>
      <c r="D54" s="90"/>
      <c r="E54" s="90"/>
      <c r="F54" s="90"/>
      <c r="G54" s="163"/>
      <c r="H54" s="163"/>
      <c r="I54" s="163"/>
      <c r="J54" s="163"/>
      <c r="K54" s="163"/>
      <c r="L54" s="163"/>
      <c r="M54" s="163"/>
      <c r="N54" s="163"/>
      <c r="O54" s="163"/>
      <c r="P54" s="163"/>
      <c r="Q54" s="163"/>
      <c r="R54" s="163"/>
      <c r="S54" s="163"/>
      <c r="T54" s="90"/>
      <c r="U54" s="90"/>
      <c r="V54" s="90"/>
    </row>
    <row r="55" spans="1:25" ht="15.95" customHeight="1" x14ac:dyDescent="0.2">
      <c r="A55" s="163"/>
      <c r="B55" s="90"/>
      <c r="C55" s="90"/>
      <c r="D55" s="90"/>
      <c r="E55" s="90"/>
      <c r="F55" s="90"/>
      <c r="G55" s="163"/>
      <c r="H55" s="163"/>
      <c r="I55" s="163"/>
      <c r="J55" s="163"/>
      <c r="K55" s="163"/>
      <c r="L55" s="163"/>
      <c r="M55" s="163"/>
      <c r="N55" s="163"/>
      <c r="O55" s="163"/>
      <c r="P55" s="163"/>
      <c r="Q55" s="163"/>
      <c r="R55" s="163"/>
      <c r="S55" s="163"/>
      <c r="T55" s="90"/>
      <c r="U55" s="90"/>
      <c r="V55" s="90"/>
    </row>
    <row r="56" spans="1:25" ht="15.95" customHeight="1" x14ac:dyDescent="0.2">
      <c r="A56" s="163"/>
      <c r="B56" s="90"/>
      <c r="C56" s="90"/>
      <c r="D56" s="90"/>
      <c r="E56" s="90"/>
      <c r="F56" s="90"/>
      <c r="G56" s="163"/>
      <c r="H56" s="163"/>
      <c r="I56" s="163"/>
      <c r="J56" s="163"/>
      <c r="K56" s="163"/>
      <c r="L56" s="163"/>
      <c r="M56" s="163"/>
      <c r="N56" s="163"/>
      <c r="O56" s="163"/>
      <c r="P56" s="163"/>
      <c r="Q56" s="163"/>
      <c r="R56" s="163"/>
      <c r="S56" s="163"/>
      <c r="T56" s="90"/>
      <c r="U56" s="90"/>
      <c r="V56" s="90"/>
    </row>
    <row r="57" spans="1:25" ht="15.95" customHeight="1" x14ac:dyDescent="0.2">
      <c r="A57" s="163"/>
      <c r="B57" s="90"/>
      <c r="C57" s="90"/>
      <c r="D57" s="90"/>
      <c r="E57" s="90"/>
      <c r="F57" s="90"/>
      <c r="G57" s="163"/>
      <c r="H57" s="163"/>
      <c r="I57" s="163"/>
      <c r="J57" s="163"/>
      <c r="K57" s="163"/>
      <c r="L57" s="163"/>
      <c r="M57" s="163"/>
      <c r="N57" s="163"/>
      <c r="O57" s="163"/>
      <c r="P57" s="163"/>
      <c r="Q57" s="163"/>
      <c r="R57" s="163"/>
      <c r="S57" s="163"/>
      <c r="T57" s="90"/>
      <c r="U57" s="90"/>
      <c r="V57" s="90"/>
    </row>
    <row r="58" spans="1:25" ht="14.1" customHeight="1" x14ac:dyDescent="0.2">
      <c r="A58" s="163"/>
      <c r="B58" s="90"/>
      <c r="C58" s="90"/>
      <c r="D58" s="90"/>
      <c r="E58" s="90"/>
      <c r="F58" s="90"/>
      <c r="G58" s="163"/>
      <c r="H58" s="163"/>
      <c r="I58" s="163"/>
      <c r="J58" s="163"/>
      <c r="K58" s="163"/>
      <c r="L58" s="163"/>
      <c r="M58" s="163"/>
      <c r="N58" s="163"/>
      <c r="O58" s="163"/>
      <c r="P58" s="163"/>
      <c r="Q58" s="163"/>
      <c r="R58" s="163"/>
      <c r="S58" s="163"/>
      <c r="T58" s="90"/>
      <c r="U58" s="90"/>
      <c r="V58" s="90"/>
    </row>
    <row r="59" spans="1:25" ht="14.1" customHeight="1" x14ac:dyDescent="0.2">
      <c r="T59" s="90"/>
      <c r="U59" s="90"/>
      <c r="V59" s="90"/>
    </row>
    <row r="60" spans="1:25" ht="14.1" customHeight="1" x14ac:dyDescent="0.2">
      <c r="T60" s="163"/>
      <c r="U60" s="163"/>
      <c r="V60" s="163"/>
      <c r="W60" s="1"/>
      <c r="X60" s="1"/>
      <c r="Y60" s="1"/>
    </row>
    <row r="61" spans="1:25" ht="14.1" customHeight="1" x14ac:dyDescent="0.2">
      <c r="T61" s="163"/>
      <c r="U61" s="163"/>
      <c r="V61" s="163"/>
      <c r="W61" s="1"/>
      <c r="X61" s="1"/>
      <c r="Y61" s="1"/>
    </row>
    <row r="62" spans="1:25" ht="14.1" customHeight="1" x14ac:dyDescent="0.2">
      <c r="T62" s="163"/>
      <c r="U62" s="163"/>
      <c r="V62" s="163"/>
      <c r="W62" s="1"/>
      <c r="X62" s="1"/>
      <c r="Y62" s="1"/>
    </row>
    <row r="63" spans="1:25" ht="14.1" customHeight="1" x14ac:dyDescent="0.2">
      <c r="T63" s="163"/>
      <c r="U63" s="163"/>
      <c r="V63" s="163"/>
      <c r="W63" s="1"/>
      <c r="X63" s="1"/>
      <c r="Y63" s="1"/>
    </row>
    <row r="64" spans="1:25" ht="14.1" customHeight="1" x14ac:dyDescent="0.2">
      <c r="T64" s="163"/>
      <c r="U64" s="163"/>
      <c r="V64" s="163"/>
      <c r="W64" s="1"/>
      <c r="X64" s="1"/>
      <c r="Y64" s="1"/>
    </row>
    <row r="65" spans="1:25" ht="14.1" customHeight="1" x14ac:dyDescent="0.2">
      <c r="T65" s="163"/>
      <c r="U65" s="163"/>
      <c r="V65" s="163"/>
      <c r="W65" s="1"/>
      <c r="X65" s="1"/>
      <c r="Y65" s="1"/>
    </row>
    <row r="66" spans="1:25" ht="14.1" customHeight="1" x14ac:dyDescent="0.2">
      <c r="T66" s="163"/>
      <c r="U66" s="163"/>
      <c r="V66" s="163"/>
      <c r="W66" s="1"/>
      <c r="X66" s="1"/>
      <c r="Y66" s="1"/>
    </row>
    <row r="67" spans="1:25" ht="14.1" customHeight="1" x14ac:dyDescent="0.2">
      <c r="T67" s="163"/>
      <c r="U67" s="163"/>
      <c r="V67" s="163"/>
      <c r="W67" s="1"/>
      <c r="X67" s="1"/>
      <c r="Y67" s="1"/>
    </row>
    <row r="68" spans="1:25" x14ac:dyDescent="0.2">
      <c r="A68" s="1"/>
      <c r="B68" s="1"/>
      <c r="C68" s="1"/>
      <c r="D68" s="1"/>
      <c r="E68" s="1"/>
      <c r="F68" s="1"/>
      <c r="G68" s="1"/>
      <c r="H68" s="1"/>
      <c r="I68" s="1"/>
      <c r="J68" s="1"/>
      <c r="K68" s="1"/>
      <c r="L68" s="1"/>
      <c r="M68" s="1"/>
      <c r="N68" s="1"/>
      <c r="O68" s="1"/>
      <c r="P68" s="1"/>
      <c r="Q68" s="1"/>
      <c r="R68" s="1"/>
      <c r="S68" s="1"/>
      <c r="T68" s="1"/>
      <c r="U68" s="1"/>
      <c r="V68" s="1"/>
      <c r="W68" s="1"/>
    </row>
    <row r="69" spans="1:25" x14ac:dyDescent="0.2">
      <c r="A69" s="1"/>
      <c r="B69" s="1"/>
      <c r="C69" s="1"/>
      <c r="D69" s="1"/>
      <c r="E69" s="1"/>
      <c r="F69" s="1"/>
      <c r="G69" s="1"/>
      <c r="H69" s="1"/>
      <c r="I69" s="1"/>
      <c r="J69" s="1"/>
      <c r="K69" s="1"/>
      <c r="L69" s="1"/>
      <c r="M69" s="1"/>
      <c r="N69" s="1"/>
      <c r="O69" s="1"/>
      <c r="P69" s="1"/>
      <c r="Q69" s="1"/>
      <c r="R69" s="1"/>
      <c r="S69" s="1"/>
      <c r="T69" s="1"/>
      <c r="U69" s="1"/>
      <c r="V69" s="1"/>
      <c r="W69" s="1"/>
    </row>
    <row r="70" spans="1:25" x14ac:dyDescent="0.2">
      <c r="A70" s="1" t="s">
        <v>2</v>
      </c>
      <c r="B70" s="1"/>
      <c r="C70" s="1"/>
      <c r="D70" s="1"/>
      <c r="E70" s="1"/>
      <c r="F70" s="15">
        <v>0.2</v>
      </c>
      <c r="G70" s="1"/>
      <c r="H70" s="1"/>
      <c r="I70" s="1"/>
      <c r="J70" s="1"/>
      <c r="K70" s="1"/>
      <c r="L70" s="1"/>
      <c r="M70" s="1"/>
      <c r="N70" s="1"/>
      <c r="O70" s="1"/>
      <c r="P70" s="1"/>
      <c r="Q70" s="1"/>
      <c r="R70" s="1"/>
      <c r="S70" s="1"/>
      <c r="T70" s="1"/>
      <c r="U70" s="1"/>
      <c r="V70" s="1"/>
      <c r="W70" s="1"/>
    </row>
    <row r="71" spans="1:25" x14ac:dyDescent="0.2">
      <c r="A71" s="1" t="s">
        <v>4</v>
      </c>
      <c r="B71" s="1"/>
      <c r="C71" s="1"/>
      <c r="D71" s="1"/>
      <c r="E71" s="1"/>
      <c r="F71" s="14">
        <f>F16</f>
        <v>6</v>
      </c>
      <c r="G71" s="1"/>
      <c r="H71" s="1"/>
      <c r="I71" s="1"/>
      <c r="J71" s="1"/>
      <c r="K71" s="1"/>
      <c r="L71" s="1"/>
      <c r="M71" s="1"/>
      <c r="N71" s="1"/>
      <c r="O71" s="1"/>
      <c r="P71" s="1"/>
      <c r="Q71" s="1"/>
      <c r="R71" s="1"/>
      <c r="S71" s="1"/>
      <c r="T71" s="1"/>
      <c r="U71" s="1"/>
      <c r="V71" s="1"/>
      <c r="W71" s="1"/>
    </row>
    <row r="72" spans="1:25" x14ac:dyDescent="0.2">
      <c r="A72" s="1" t="s">
        <v>1</v>
      </c>
      <c r="F72" s="13">
        <f t="shared" ref="F72:M72" si="0">G72-$F$70</f>
        <v>-2.0999999999999996</v>
      </c>
      <c r="G72" s="13">
        <f t="shared" si="0"/>
        <v>-1.8999999999999997</v>
      </c>
      <c r="H72" s="13">
        <f t="shared" si="0"/>
        <v>-1.6999999999999997</v>
      </c>
      <c r="I72" s="13">
        <f>J72-$F$70</f>
        <v>-1.4999999999999998</v>
      </c>
      <c r="J72" s="13">
        <f t="shared" si="0"/>
        <v>-1.2999999999999998</v>
      </c>
      <c r="K72" s="13">
        <f t="shared" si="0"/>
        <v>-1.0999999999999999</v>
      </c>
      <c r="L72" s="13">
        <f t="shared" si="0"/>
        <v>-0.89999999999999991</v>
      </c>
      <c r="M72" s="13">
        <f t="shared" si="0"/>
        <v>-0.7</v>
      </c>
      <c r="N72" s="14">
        <f>F17</f>
        <v>-0.5</v>
      </c>
      <c r="O72" s="13">
        <f t="shared" ref="O72:V72" si="1">N72+$F$70</f>
        <v>-0.3</v>
      </c>
      <c r="P72" s="13">
        <f t="shared" si="1"/>
        <v>-9.9999999999999978E-2</v>
      </c>
      <c r="Q72" s="13">
        <f t="shared" si="1"/>
        <v>0.10000000000000003</v>
      </c>
      <c r="R72" s="13">
        <f t="shared" si="1"/>
        <v>0.30000000000000004</v>
      </c>
      <c r="S72" s="13">
        <f t="shared" si="1"/>
        <v>0.5</v>
      </c>
      <c r="T72" s="13">
        <f t="shared" si="1"/>
        <v>0.7</v>
      </c>
      <c r="U72" s="13">
        <f t="shared" si="1"/>
        <v>0.89999999999999991</v>
      </c>
      <c r="V72" s="13">
        <f t="shared" si="1"/>
        <v>1.0999999999999999</v>
      </c>
      <c r="W72" s="1"/>
    </row>
    <row r="73" spans="1:25" x14ac:dyDescent="0.2">
      <c r="A73" s="1" t="s">
        <v>5</v>
      </c>
      <c r="F73" s="13">
        <f t="shared" ref="F73:V73" si="2">$F$18</f>
        <v>0.05</v>
      </c>
      <c r="G73" s="13">
        <f t="shared" si="2"/>
        <v>0.05</v>
      </c>
      <c r="H73" s="13">
        <f t="shared" si="2"/>
        <v>0.05</v>
      </c>
      <c r="I73" s="13">
        <f t="shared" si="2"/>
        <v>0.05</v>
      </c>
      <c r="J73" s="13">
        <f t="shared" si="2"/>
        <v>0.05</v>
      </c>
      <c r="K73" s="13">
        <f t="shared" si="2"/>
        <v>0.05</v>
      </c>
      <c r="L73" s="13">
        <f t="shared" si="2"/>
        <v>0.05</v>
      </c>
      <c r="M73" s="13">
        <f t="shared" si="2"/>
        <v>0.05</v>
      </c>
      <c r="N73" s="13">
        <f t="shared" si="2"/>
        <v>0.05</v>
      </c>
      <c r="O73" s="13">
        <f t="shared" si="2"/>
        <v>0.05</v>
      </c>
      <c r="P73" s="13">
        <f t="shared" si="2"/>
        <v>0.05</v>
      </c>
      <c r="Q73" s="13">
        <f t="shared" si="2"/>
        <v>0.05</v>
      </c>
      <c r="R73" s="13">
        <f t="shared" si="2"/>
        <v>0.05</v>
      </c>
      <c r="S73" s="13">
        <f t="shared" si="2"/>
        <v>0.05</v>
      </c>
      <c r="T73" s="13">
        <f t="shared" si="2"/>
        <v>0.05</v>
      </c>
      <c r="U73" s="13">
        <f t="shared" si="2"/>
        <v>0.05</v>
      </c>
      <c r="V73" s="13">
        <f t="shared" si="2"/>
        <v>0.05</v>
      </c>
      <c r="W73" s="1"/>
    </row>
    <row r="74" spans="1:25" x14ac:dyDescent="0.2">
      <c r="A74" s="1" t="s">
        <v>3</v>
      </c>
      <c r="F74" s="13">
        <f t="shared" ref="F74:V74" si="3">$F$71+F72-F73</f>
        <v>3.8500000000000005</v>
      </c>
      <c r="G74" s="13">
        <f t="shared" si="3"/>
        <v>4.0500000000000007</v>
      </c>
      <c r="H74" s="13">
        <f t="shared" si="3"/>
        <v>4.2500000000000009</v>
      </c>
      <c r="I74" s="13">
        <f t="shared" si="3"/>
        <v>4.45</v>
      </c>
      <c r="J74" s="13">
        <f t="shared" si="3"/>
        <v>4.6500000000000004</v>
      </c>
      <c r="K74" s="13">
        <f t="shared" si="3"/>
        <v>4.8500000000000005</v>
      </c>
      <c r="L74" s="13">
        <f t="shared" si="3"/>
        <v>5.05</v>
      </c>
      <c r="M74" s="13">
        <f t="shared" si="3"/>
        <v>5.25</v>
      </c>
      <c r="N74" s="13">
        <f t="shared" si="3"/>
        <v>5.45</v>
      </c>
      <c r="O74" s="13">
        <f t="shared" si="3"/>
        <v>5.65</v>
      </c>
      <c r="P74" s="13">
        <f t="shared" si="3"/>
        <v>5.8500000000000005</v>
      </c>
      <c r="Q74" s="13">
        <f t="shared" si="3"/>
        <v>6.05</v>
      </c>
      <c r="R74" s="13">
        <f t="shared" si="3"/>
        <v>6.25</v>
      </c>
      <c r="S74" s="13">
        <f t="shared" si="3"/>
        <v>6.45</v>
      </c>
      <c r="T74" s="13">
        <f t="shared" si="3"/>
        <v>6.65</v>
      </c>
      <c r="U74" s="13">
        <f t="shared" si="3"/>
        <v>6.8500000000000005</v>
      </c>
      <c r="V74" s="13">
        <f t="shared" si="3"/>
        <v>7.05</v>
      </c>
      <c r="W74" s="1"/>
    </row>
    <row r="75" spans="1:25" x14ac:dyDescent="0.2">
      <c r="A75" s="1"/>
      <c r="B75" s="1"/>
      <c r="C75" s="1"/>
      <c r="D75" s="1"/>
      <c r="E75" s="1"/>
      <c r="V75" s="1"/>
      <c r="W75" s="1"/>
    </row>
    <row r="76" spans="1:25" x14ac:dyDescent="0.2">
      <c r="A76" s="1"/>
      <c r="B76" s="1"/>
      <c r="C76" s="1"/>
      <c r="D76" s="1"/>
      <c r="E76" s="1"/>
      <c r="F76" s="1"/>
      <c r="G76" s="1"/>
      <c r="H76" s="1"/>
      <c r="I76" s="1"/>
      <c r="J76" s="1"/>
      <c r="K76" s="1"/>
      <c r="L76" s="1"/>
      <c r="M76" s="1"/>
      <c r="N76" s="1"/>
      <c r="O76" s="1"/>
      <c r="P76" s="1"/>
      <c r="Q76" s="1"/>
      <c r="R76" s="1"/>
      <c r="S76" s="1"/>
      <c r="T76" s="1"/>
      <c r="U76" s="1"/>
      <c r="V76" s="1"/>
      <c r="W76" s="1"/>
    </row>
    <row r="80" spans="1:25" x14ac:dyDescent="0.2">
      <c r="F80" t="s">
        <v>14</v>
      </c>
      <c r="J80" t="s">
        <v>13</v>
      </c>
      <c r="M80">
        <v>1.5</v>
      </c>
      <c r="N80">
        <v>1.25</v>
      </c>
      <c r="O80">
        <v>1</v>
      </c>
      <c r="P80">
        <v>0.75</v>
      </c>
      <c r="Q80">
        <v>0.5</v>
      </c>
      <c r="R80">
        <v>0.25</v>
      </c>
      <c r="S80">
        <v>0</v>
      </c>
      <c r="T80">
        <v>-0.25</v>
      </c>
      <c r="U80">
        <v>-0.5</v>
      </c>
      <c r="V80">
        <v>-0.75</v>
      </c>
      <c r="W80">
        <v>-1</v>
      </c>
      <c r="X80">
        <v>-1.25</v>
      </c>
      <c r="Y80">
        <v>-1.5</v>
      </c>
    </row>
    <row r="82" spans="1:41" x14ac:dyDescent="0.2">
      <c r="J82" t="s">
        <v>8</v>
      </c>
      <c r="N82" t="s">
        <v>9</v>
      </c>
    </row>
    <row r="83" spans="1:41" x14ac:dyDescent="0.2">
      <c r="F83" s="8"/>
      <c r="G83" s="8"/>
      <c r="H83" s="8"/>
      <c r="J83" t="s">
        <v>10</v>
      </c>
      <c r="K83" t="str">
        <f>IF(K15="P",K19-K20,"NA")</f>
        <v>NA</v>
      </c>
      <c r="N83" t="s">
        <v>11</v>
      </c>
      <c r="O83" t="str">
        <f>IF(K15="C",K19-K20,"NA")</f>
        <v>NA</v>
      </c>
    </row>
    <row r="84" spans="1:41" x14ac:dyDescent="0.2">
      <c r="G84" s="159" t="s">
        <v>18</v>
      </c>
      <c r="H84" s="71">
        <v>0.2</v>
      </c>
      <c r="J84" t="s">
        <v>12</v>
      </c>
    </row>
    <row r="85" spans="1:41" x14ac:dyDescent="0.2">
      <c r="H85" s="9"/>
    </row>
    <row r="86" spans="1:41" x14ac:dyDescent="0.2">
      <c r="A86" s="6" t="s">
        <v>15</v>
      </c>
      <c r="F86" s="16">
        <f t="shared" ref="F86:U86" si="4">G86-$H$84</f>
        <v>2.7999999999999972</v>
      </c>
      <c r="G86" s="16">
        <f t="shared" si="4"/>
        <v>2.9999999999999973</v>
      </c>
      <c r="H86" s="16">
        <f t="shared" si="4"/>
        <v>3.1999999999999975</v>
      </c>
      <c r="I86" s="16">
        <f t="shared" si="4"/>
        <v>3.3999999999999977</v>
      </c>
      <c r="J86" s="16">
        <f t="shared" si="4"/>
        <v>3.5999999999999979</v>
      </c>
      <c r="K86" s="16">
        <f t="shared" si="4"/>
        <v>3.799999999999998</v>
      </c>
      <c r="L86" s="16">
        <f t="shared" si="4"/>
        <v>3.9999999999999982</v>
      </c>
      <c r="M86" s="16">
        <f t="shared" si="4"/>
        <v>4.1999999999999984</v>
      </c>
      <c r="N86" s="16">
        <f t="shared" si="4"/>
        <v>4.3999999999999986</v>
      </c>
      <c r="O86" s="16">
        <f t="shared" si="4"/>
        <v>4.5999999999999988</v>
      </c>
      <c r="P86" s="16">
        <f t="shared" si="4"/>
        <v>4.7999999999999989</v>
      </c>
      <c r="Q86" s="16">
        <f t="shared" si="4"/>
        <v>4.9999999999999991</v>
      </c>
      <c r="R86" s="16">
        <f t="shared" si="4"/>
        <v>5.1999999999999993</v>
      </c>
      <c r="S86" s="16">
        <f t="shared" si="4"/>
        <v>5.3999999999999995</v>
      </c>
      <c r="T86" s="16">
        <f t="shared" si="4"/>
        <v>5.6</v>
      </c>
      <c r="U86" s="16">
        <f t="shared" si="4"/>
        <v>5.8</v>
      </c>
      <c r="V86" s="17">
        <f>K16</f>
        <v>6</v>
      </c>
      <c r="W86" s="16">
        <f t="shared" ref="W86:AM86" si="5">V86+$H$84</f>
        <v>6.2</v>
      </c>
      <c r="X86" s="16">
        <f t="shared" si="5"/>
        <v>6.4</v>
      </c>
      <c r="Y86" s="16">
        <f t="shared" si="5"/>
        <v>6.6000000000000005</v>
      </c>
      <c r="Z86" s="16">
        <f t="shared" si="5"/>
        <v>6.8000000000000007</v>
      </c>
      <c r="AA86" s="16">
        <f t="shared" si="5"/>
        <v>7.0000000000000009</v>
      </c>
      <c r="AB86" s="16">
        <f t="shared" si="5"/>
        <v>7.2000000000000011</v>
      </c>
      <c r="AC86" s="16">
        <f t="shared" si="5"/>
        <v>7.4000000000000012</v>
      </c>
      <c r="AD86" s="16">
        <f t="shared" si="5"/>
        <v>7.6000000000000014</v>
      </c>
      <c r="AE86" s="16">
        <f t="shared" si="5"/>
        <v>7.8000000000000016</v>
      </c>
      <c r="AF86" s="16">
        <f t="shared" si="5"/>
        <v>8.0000000000000018</v>
      </c>
      <c r="AG86" s="16">
        <f t="shared" si="5"/>
        <v>8.2000000000000011</v>
      </c>
      <c r="AH86" s="16">
        <f t="shared" si="5"/>
        <v>8.4</v>
      </c>
      <c r="AI86" s="16">
        <f t="shared" si="5"/>
        <v>8.6</v>
      </c>
      <c r="AJ86" s="16">
        <f t="shared" si="5"/>
        <v>8.7999999999999989</v>
      </c>
      <c r="AK86" s="16">
        <f t="shared" si="5"/>
        <v>8.9999999999999982</v>
      </c>
      <c r="AL86" s="16">
        <f t="shared" si="5"/>
        <v>9.1999999999999975</v>
      </c>
      <c r="AM86" s="16">
        <f t="shared" si="5"/>
        <v>9.3999999999999968</v>
      </c>
    </row>
    <row r="87" spans="1:41" x14ac:dyDescent="0.2">
      <c r="A87" s="378" t="s">
        <v>23</v>
      </c>
      <c r="B87" s="10" t="s">
        <v>19</v>
      </c>
      <c r="C87" s="10"/>
      <c r="D87" s="10"/>
      <c r="E87" s="10"/>
      <c r="F87" s="18">
        <f t="shared" ref="F87:AM87" si="6">IF(F86&gt;($K$19),-$K$20,$K$19-$K$20-F86)</f>
        <v>2.400000000000003</v>
      </c>
      <c r="G87" s="18">
        <f t="shared" si="6"/>
        <v>2.2000000000000028</v>
      </c>
      <c r="H87" s="18">
        <f t="shared" si="6"/>
        <v>2.0000000000000027</v>
      </c>
      <c r="I87" s="18">
        <f t="shared" si="6"/>
        <v>1.8000000000000025</v>
      </c>
      <c r="J87" s="18">
        <f t="shared" si="6"/>
        <v>1.6000000000000023</v>
      </c>
      <c r="K87" s="18">
        <f t="shared" si="6"/>
        <v>1.4000000000000021</v>
      </c>
      <c r="L87" s="18">
        <f t="shared" si="6"/>
        <v>1.200000000000002</v>
      </c>
      <c r="M87" s="18">
        <f t="shared" si="6"/>
        <v>1.0000000000000018</v>
      </c>
      <c r="N87" s="18">
        <f t="shared" si="6"/>
        <v>0.8000000000000016</v>
      </c>
      <c r="O87" s="18">
        <f t="shared" si="6"/>
        <v>0.60000000000000142</v>
      </c>
      <c r="P87" s="18">
        <f t="shared" si="6"/>
        <v>0.40000000000000124</v>
      </c>
      <c r="Q87" s="18">
        <f t="shared" si="6"/>
        <v>0.20000000000000107</v>
      </c>
      <c r="R87" s="18">
        <f t="shared" si="6"/>
        <v>8.8817841970012523E-16</v>
      </c>
      <c r="S87" s="18">
        <f t="shared" si="6"/>
        <v>-0.19999999999999929</v>
      </c>
      <c r="T87" s="18">
        <f t="shared" si="6"/>
        <v>-0.3</v>
      </c>
      <c r="U87" s="18">
        <f t="shared" si="6"/>
        <v>-0.3</v>
      </c>
      <c r="V87" s="18">
        <f t="shared" si="6"/>
        <v>-0.3</v>
      </c>
      <c r="W87" s="18">
        <f t="shared" si="6"/>
        <v>-0.3</v>
      </c>
      <c r="X87" s="18">
        <f t="shared" si="6"/>
        <v>-0.3</v>
      </c>
      <c r="Y87" s="18">
        <f t="shared" si="6"/>
        <v>-0.3</v>
      </c>
      <c r="Z87" s="18">
        <f t="shared" si="6"/>
        <v>-0.3</v>
      </c>
      <c r="AA87" s="18">
        <f t="shared" si="6"/>
        <v>-0.3</v>
      </c>
      <c r="AB87" s="18">
        <f t="shared" si="6"/>
        <v>-0.3</v>
      </c>
      <c r="AC87" s="18">
        <f t="shared" si="6"/>
        <v>-0.3</v>
      </c>
      <c r="AD87" s="18">
        <f t="shared" si="6"/>
        <v>-0.3</v>
      </c>
      <c r="AE87" s="18">
        <f t="shared" si="6"/>
        <v>-0.3</v>
      </c>
      <c r="AF87" s="18">
        <f t="shared" si="6"/>
        <v>-0.3</v>
      </c>
      <c r="AG87" s="18">
        <f t="shared" si="6"/>
        <v>-0.3</v>
      </c>
      <c r="AH87" s="18">
        <f t="shared" si="6"/>
        <v>-0.3</v>
      </c>
      <c r="AI87" s="18">
        <f t="shared" si="6"/>
        <v>-0.3</v>
      </c>
      <c r="AJ87" s="18">
        <f t="shared" si="6"/>
        <v>-0.3</v>
      </c>
      <c r="AK87" s="18">
        <f t="shared" si="6"/>
        <v>-0.3</v>
      </c>
      <c r="AL87" s="18">
        <f t="shared" si="6"/>
        <v>-0.3</v>
      </c>
      <c r="AM87" s="18">
        <f t="shared" si="6"/>
        <v>-0.3</v>
      </c>
      <c r="AN87" s="11" t="s">
        <v>26</v>
      </c>
      <c r="AO87" s="11"/>
    </row>
    <row r="88" spans="1:41" x14ac:dyDescent="0.2">
      <c r="A88" s="378"/>
      <c r="B88" s="10" t="s">
        <v>24</v>
      </c>
      <c r="C88" s="10"/>
      <c r="D88" s="10"/>
      <c r="E88" s="10"/>
      <c r="F88" s="18">
        <f t="shared" ref="F88:AM88" si="7">F86+$K$17</f>
        <v>2.2999999999999972</v>
      </c>
      <c r="G88" s="18">
        <f t="shared" si="7"/>
        <v>2.4999999999999973</v>
      </c>
      <c r="H88" s="18">
        <f t="shared" si="7"/>
        <v>2.6999999999999975</v>
      </c>
      <c r="I88" s="18">
        <f t="shared" si="7"/>
        <v>2.8999999999999977</v>
      </c>
      <c r="J88" s="18">
        <f t="shared" si="7"/>
        <v>3.0999999999999979</v>
      </c>
      <c r="K88" s="18">
        <f t="shared" si="7"/>
        <v>3.299999999999998</v>
      </c>
      <c r="L88" s="18">
        <f t="shared" si="7"/>
        <v>3.4999999999999982</v>
      </c>
      <c r="M88" s="18">
        <f t="shared" si="7"/>
        <v>3.6999999999999984</v>
      </c>
      <c r="N88" s="18">
        <f t="shared" si="7"/>
        <v>3.8999999999999986</v>
      </c>
      <c r="O88" s="18">
        <f t="shared" si="7"/>
        <v>4.0999999999999988</v>
      </c>
      <c r="P88" s="18">
        <f t="shared" si="7"/>
        <v>4.2999999999999989</v>
      </c>
      <c r="Q88" s="18">
        <f t="shared" si="7"/>
        <v>4.4999999999999991</v>
      </c>
      <c r="R88" s="18">
        <f t="shared" si="7"/>
        <v>4.6999999999999993</v>
      </c>
      <c r="S88" s="18">
        <f t="shared" si="7"/>
        <v>4.8999999999999995</v>
      </c>
      <c r="T88" s="18">
        <f t="shared" si="7"/>
        <v>5.0999999999999996</v>
      </c>
      <c r="U88" s="18">
        <f t="shared" si="7"/>
        <v>5.3</v>
      </c>
      <c r="V88" s="18">
        <f t="shared" si="7"/>
        <v>5.5</v>
      </c>
      <c r="W88" s="18">
        <f t="shared" si="7"/>
        <v>5.7</v>
      </c>
      <c r="X88" s="18">
        <f t="shared" si="7"/>
        <v>5.9</v>
      </c>
      <c r="Y88" s="18">
        <f t="shared" si="7"/>
        <v>6.1000000000000005</v>
      </c>
      <c r="Z88" s="18">
        <f t="shared" si="7"/>
        <v>6.3000000000000007</v>
      </c>
      <c r="AA88" s="18">
        <f t="shared" si="7"/>
        <v>6.5000000000000009</v>
      </c>
      <c r="AB88" s="18">
        <f t="shared" si="7"/>
        <v>6.7000000000000011</v>
      </c>
      <c r="AC88" s="18">
        <f t="shared" si="7"/>
        <v>6.9000000000000012</v>
      </c>
      <c r="AD88" s="18">
        <f t="shared" si="7"/>
        <v>7.1000000000000014</v>
      </c>
      <c r="AE88" s="18">
        <f t="shared" si="7"/>
        <v>7.3000000000000016</v>
      </c>
      <c r="AF88" s="18">
        <f t="shared" si="7"/>
        <v>7.5000000000000018</v>
      </c>
      <c r="AG88" s="18">
        <f t="shared" si="7"/>
        <v>7.7000000000000011</v>
      </c>
      <c r="AH88" s="18">
        <f t="shared" si="7"/>
        <v>7.9</v>
      </c>
      <c r="AI88" s="18">
        <f t="shared" si="7"/>
        <v>8.1</v>
      </c>
      <c r="AJ88" s="18">
        <f t="shared" si="7"/>
        <v>8.2999999999999989</v>
      </c>
      <c r="AK88" s="18">
        <f t="shared" si="7"/>
        <v>8.4999999999999982</v>
      </c>
      <c r="AL88" s="18">
        <f t="shared" si="7"/>
        <v>8.6999999999999975</v>
      </c>
      <c r="AM88" s="18">
        <f t="shared" si="7"/>
        <v>8.8999999999999968</v>
      </c>
      <c r="AN88" s="11" t="s">
        <v>24</v>
      </c>
      <c r="AO88" s="11"/>
    </row>
    <row r="89" spans="1:41" x14ac:dyDescent="0.2">
      <c r="A89" s="378"/>
      <c r="B89" s="10" t="s">
        <v>25</v>
      </c>
      <c r="C89" s="10"/>
      <c r="D89" s="10"/>
      <c r="E89" s="10"/>
      <c r="F89" s="18">
        <f t="shared" ref="F89:AM89" si="8">F87+F88-$K$18</f>
        <v>4.6500000000000004</v>
      </c>
      <c r="G89" s="18">
        <f t="shared" si="8"/>
        <v>4.6500000000000004</v>
      </c>
      <c r="H89" s="18">
        <f t="shared" si="8"/>
        <v>4.6500000000000004</v>
      </c>
      <c r="I89" s="18">
        <f t="shared" si="8"/>
        <v>4.6500000000000004</v>
      </c>
      <c r="J89" s="18">
        <f t="shared" si="8"/>
        <v>4.6500000000000004</v>
      </c>
      <c r="K89" s="18">
        <f t="shared" si="8"/>
        <v>4.6500000000000004</v>
      </c>
      <c r="L89" s="18">
        <f t="shared" si="8"/>
        <v>4.6500000000000004</v>
      </c>
      <c r="M89" s="18">
        <f t="shared" si="8"/>
        <v>4.6500000000000004</v>
      </c>
      <c r="N89" s="18">
        <f t="shared" si="8"/>
        <v>4.6500000000000004</v>
      </c>
      <c r="O89" s="18">
        <f t="shared" si="8"/>
        <v>4.6500000000000004</v>
      </c>
      <c r="P89" s="18">
        <f t="shared" si="8"/>
        <v>4.6500000000000004</v>
      </c>
      <c r="Q89" s="18">
        <f t="shared" si="8"/>
        <v>4.6500000000000004</v>
      </c>
      <c r="R89" s="18">
        <f t="shared" si="8"/>
        <v>4.6500000000000004</v>
      </c>
      <c r="S89" s="18">
        <f t="shared" si="8"/>
        <v>4.6500000000000004</v>
      </c>
      <c r="T89" s="18">
        <f t="shared" si="8"/>
        <v>4.75</v>
      </c>
      <c r="U89" s="18">
        <f t="shared" si="8"/>
        <v>4.95</v>
      </c>
      <c r="V89" s="18">
        <f t="shared" si="8"/>
        <v>5.15</v>
      </c>
      <c r="W89" s="18">
        <f t="shared" si="8"/>
        <v>5.3500000000000005</v>
      </c>
      <c r="X89" s="18">
        <f t="shared" si="8"/>
        <v>5.5500000000000007</v>
      </c>
      <c r="Y89" s="18">
        <f t="shared" si="8"/>
        <v>5.7500000000000009</v>
      </c>
      <c r="Z89" s="18">
        <f t="shared" si="8"/>
        <v>5.9500000000000011</v>
      </c>
      <c r="AA89" s="18">
        <f t="shared" si="8"/>
        <v>6.1500000000000012</v>
      </c>
      <c r="AB89" s="18">
        <f t="shared" si="8"/>
        <v>6.3500000000000014</v>
      </c>
      <c r="AC89" s="18">
        <f t="shared" si="8"/>
        <v>6.5500000000000016</v>
      </c>
      <c r="AD89" s="18">
        <f t="shared" si="8"/>
        <v>6.7500000000000018</v>
      </c>
      <c r="AE89" s="18">
        <f t="shared" si="8"/>
        <v>6.950000000000002</v>
      </c>
      <c r="AF89" s="18">
        <f t="shared" si="8"/>
        <v>7.1500000000000021</v>
      </c>
      <c r="AG89" s="18">
        <f t="shared" si="8"/>
        <v>7.3500000000000014</v>
      </c>
      <c r="AH89" s="18">
        <f t="shared" si="8"/>
        <v>7.5500000000000007</v>
      </c>
      <c r="AI89" s="18">
        <f t="shared" si="8"/>
        <v>7.75</v>
      </c>
      <c r="AJ89" s="18">
        <f t="shared" si="8"/>
        <v>7.9499999999999993</v>
      </c>
      <c r="AK89" s="18">
        <f t="shared" si="8"/>
        <v>8.1499999999999968</v>
      </c>
      <c r="AL89" s="18">
        <f t="shared" si="8"/>
        <v>8.3499999999999961</v>
      </c>
      <c r="AM89" s="18">
        <f t="shared" si="8"/>
        <v>8.5499999999999954</v>
      </c>
      <c r="AN89" s="11" t="s">
        <v>25</v>
      </c>
      <c r="AO89" s="11"/>
    </row>
    <row r="90" spans="1:41" x14ac:dyDescent="0.2">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1"/>
      <c r="AO90" s="11"/>
    </row>
    <row r="91" spans="1:41" x14ac:dyDescent="0.2">
      <c r="A91" s="6" t="s">
        <v>16</v>
      </c>
      <c r="F91" s="16">
        <f t="shared" ref="F91:U91" si="9">G91-$H$84</f>
        <v>2.7999999999999972</v>
      </c>
      <c r="G91" s="16">
        <f t="shared" si="9"/>
        <v>2.9999999999999973</v>
      </c>
      <c r="H91" s="16">
        <f t="shared" si="9"/>
        <v>3.1999999999999975</v>
      </c>
      <c r="I91" s="16">
        <f t="shared" si="9"/>
        <v>3.3999999999999977</v>
      </c>
      <c r="J91" s="16">
        <f t="shared" si="9"/>
        <v>3.5999999999999979</v>
      </c>
      <c r="K91" s="16">
        <f t="shared" si="9"/>
        <v>3.799999999999998</v>
      </c>
      <c r="L91" s="16">
        <f t="shared" si="9"/>
        <v>3.9999999999999982</v>
      </c>
      <c r="M91" s="16">
        <f t="shared" si="9"/>
        <v>4.1999999999999984</v>
      </c>
      <c r="N91" s="16">
        <f t="shared" si="9"/>
        <v>4.3999999999999986</v>
      </c>
      <c r="O91" s="16">
        <f t="shared" si="9"/>
        <v>4.5999999999999988</v>
      </c>
      <c r="P91" s="16">
        <f t="shared" si="9"/>
        <v>4.7999999999999989</v>
      </c>
      <c r="Q91" s="16">
        <f t="shared" si="9"/>
        <v>4.9999999999999991</v>
      </c>
      <c r="R91" s="16">
        <f t="shared" si="9"/>
        <v>5.1999999999999993</v>
      </c>
      <c r="S91" s="16">
        <f t="shared" si="9"/>
        <v>5.3999999999999995</v>
      </c>
      <c r="T91" s="16">
        <f t="shared" si="9"/>
        <v>5.6</v>
      </c>
      <c r="U91" s="16">
        <f t="shared" si="9"/>
        <v>5.8</v>
      </c>
      <c r="V91" s="17">
        <f>P16</f>
        <v>6</v>
      </c>
      <c r="W91" s="16">
        <f t="shared" ref="W91:AM91" si="10">V91+$H$84</f>
        <v>6.2</v>
      </c>
      <c r="X91" s="16">
        <f t="shared" si="10"/>
        <v>6.4</v>
      </c>
      <c r="Y91" s="16">
        <f t="shared" si="10"/>
        <v>6.6000000000000005</v>
      </c>
      <c r="Z91" s="16">
        <f t="shared" si="10"/>
        <v>6.8000000000000007</v>
      </c>
      <c r="AA91" s="16">
        <f t="shared" si="10"/>
        <v>7.0000000000000009</v>
      </c>
      <c r="AB91" s="16">
        <f t="shared" si="10"/>
        <v>7.2000000000000011</v>
      </c>
      <c r="AC91" s="16">
        <f t="shared" si="10"/>
        <v>7.4000000000000012</v>
      </c>
      <c r="AD91" s="16">
        <f t="shared" si="10"/>
        <v>7.6000000000000014</v>
      </c>
      <c r="AE91" s="16">
        <f t="shared" si="10"/>
        <v>7.8000000000000016</v>
      </c>
      <c r="AF91" s="16">
        <f t="shared" si="10"/>
        <v>8.0000000000000018</v>
      </c>
      <c r="AG91" s="16">
        <f t="shared" si="10"/>
        <v>8.2000000000000011</v>
      </c>
      <c r="AH91" s="16">
        <f t="shared" si="10"/>
        <v>8.4</v>
      </c>
      <c r="AI91" s="16">
        <f t="shared" si="10"/>
        <v>8.6</v>
      </c>
      <c r="AJ91" s="16">
        <f t="shared" si="10"/>
        <v>8.7999999999999989</v>
      </c>
      <c r="AK91" s="16">
        <f t="shared" si="10"/>
        <v>8.9999999999999982</v>
      </c>
      <c r="AL91" s="16">
        <f t="shared" si="10"/>
        <v>9.1999999999999975</v>
      </c>
      <c r="AM91" s="16">
        <f t="shared" si="10"/>
        <v>9.3999999999999968</v>
      </c>
    </row>
    <row r="92" spans="1:41" x14ac:dyDescent="0.2">
      <c r="A92" s="378" t="s">
        <v>23</v>
      </c>
      <c r="B92" s="10" t="s">
        <v>19</v>
      </c>
      <c r="C92" s="10"/>
      <c r="D92" s="10"/>
      <c r="E92" s="10"/>
      <c r="F92" s="18">
        <f t="shared" ref="F92:AM92" si="11">IF(F91&lt;$P$19,-$P$20,F91-$P$19-$P$20)</f>
        <v>-0.5</v>
      </c>
      <c r="G92" s="18">
        <f t="shared" si="11"/>
        <v>-0.5</v>
      </c>
      <c r="H92" s="18">
        <f t="shared" si="11"/>
        <v>-0.5</v>
      </c>
      <c r="I92" s="18">
        <f t="shared" si="11"/>
        <v>-0.5</v>
      </c>
      <c r="J92" s="18">
        <f t="shared" si="11"/>
        <v>-0.5</v>
      </c>
      <c r="K92" s="18">
        <f t="shared" si="11"/>
        <v>-0.5</v>
      </c>
      <c r="L92" s="18">
        <f t="shared" si="11"/>
        <v>-0.5</v>
      </c>
      <c r="M92" s="18">
        <f t="shared" si="11"/>
        <v>-0.5</v>
      </c>
      <c r="N92" s="18">
        <f t="shared" si="11"/>
        <v>-0.5</v>
      </c>
      <c r="O92" s="18">
        <f t="shared" si="11"/>
        <v>-0.5</v>
      </c>
      <c r="P92" s="18">
        <f t="shared" si="11"/>
        <v>-0.5</v>
      </c>
      <c r="Q92" s="18">
        <f t="shared" si="11"/>
        <v>-0.5</v>
      </c>
      <c r="R92" s="18">
        <f t="shared" si="11"/>
        <v>-0.5</v>
      </c>
      <c r="S92" s="18">
        <f t="shared" si="11"/>
        <v>-0.5</v>
      </c>
      <c r="T92" s="18">
        <f t="shared" si="11"/>
        <v>-0.5</v>
      </c>
      <c r="U92" s="18">
        <f t="shared" si="11"/>
        <v>-0.5</v>
      </c>
      <c r="V92" s="18">
        <f t="shared" si="11"/>
        <v>-0.5</v>
      </c>
      <c r="W92" s="18">
        <f t="shared" si="11"/>
        <v>-0.5</v>
      </c>
      <c r="X92" s="18">
        <f t="shared" si="11"/>
        <v>-0.5</v>
      </c>
      <c r="Y92" s="18">
        <f t="shared" si="11"/>
        <v>-0.39999999999999947</v>
      </c>
      <c r="Z92" s="18">
        <f t="shared" si="11"/>
        <v>-0.19999999999999929</v>
      </c>
      <c r="AA92" s="18">
        <f t="shared" si="11"/>
        <v>8.8817841970012523E-16</v>
      </c>
      <c r="AB92" s="18">
        <f t="shared" si="11"/>
        <v>0.20000000000000107</v>
      </c>
      <c r="AC92" s="18">
        <f t="shared" si="11"/>
        <v>0.40000000000000124</v>
      </c>
      <c r="AD92" s="18">
        <f t="shared" si="11"/>
        <v>0.60000000000000142</v>
      </c>
      <c r="AE92" s="18">
        <f t="shared" si="11"/>
        <v>0.8000000000000016</v>
      </c>
      <c r="AF92" s="18">
        <f t="shared" si="11"/>
        <v>1.0000000000000018</v>
      </c>
      <c r="AG92" s="18">
        <f t="shared" si="11"/>
        <v>1.2000000000000011</v>
      </c>
      <c r="AH92" s="18">
        <f t="shared" si="11"/>
        <v>1.4000000000000004</v>
      </c>
      <c r="AI92" s="18">
        <f t="shared" si="11"/>
        <v>1.5999999999999996</v>
      </c>
      <c r="AJ92" s="18">
        <f t="shared" si="11"/>
        <v>1.7999999999999989</v>
      </c>
      <c r="AK92" s="18">
        <f t="shared" si="11"/>
        <v>1.9999999999999982</v>
      </c>
      <c r="AL92" s="18">
        <f t="shared" si="11"/>
        <v>2.1999999999999975</v>
      </c>
      <c r="AM92" s="18">
        <f t="shared" si="11"/>
        <v>2.3999999999999968</v>
      </c>
      <c r="AN92" s="11" t="s">
        <v>26</v>
      </c>
    </row>
    <row r="93" spans="1:41" x14ac:dyDescent="0.2">
      <c r="A93" s="378"/>
      <c r="B93" s="10" t="s">
        <v>24</v>
      </c>
      <c r="C93" s="10"/>
      <c r="D93" s="10"/>
      <c r="E93" s="10"/>
      <c r="F93" s="18">
        <f t="shared" ref="F93:AM93" si="12">F91+$P$17</f>
        <v>2.2999999999999972</v>
      </c>
      <c r="G93" s="18">
        <f t="shared" si="12"/>
        <v>2.4999999999999973</v>
      </c>
      <c r="H93" s="18">
        <f t="shared" si="12"/>
        <v>2.6999999999999975</v>
      </c>
      <c r="I93" s="18">
        <f t="shared" si="12"/>
        <v>2.8999999999999977</v>
      </c>
      <c r="J93" s="18">
        <f t="shared" si="12"/>
        <v>3.0999999999999979</v>
      </c>
      <c r="K93" s="18">
        <f t="shared" si="12"/>
        <v>3.299999999999998</v>
      </c>
      <c r="L93" s="18">
        <f t="shared" si="12"/>
        <v>3.4999999999999982</v>
      </c>
      <c r="M93" s="18">
        <f t="shared" si="12"/>
        <v>3.6999999999999984</v>
      </c>
      <c r="N93" s="18">
        <f t="shared" si="12"/>
        <v>3.8999999999999986</v>
      </c>
      <c r="O93" s="18">
        <f t="shared" si="12"/>
        <v>4.0999999999999988</v>
      </c>
      <c r="P93" s="18">
        <f t="shared" si="12"/>
        <v>4.2999999999999989</v>
      </c>
      <c r="Q93" s="18">
        <f t="shared" si="12"/>
        <v>4.4999999999999991</v>
      </c>
      <c r="R93" s="18">
        <f t="shared" si="12"/>
        <v>4.6999999999999993</v>
      </c>
      <c r="S93" s="18">
        <f t="shared" si="12"/>
        <v>4.8999999999999995</v>
      </c>
      <c r="T93" s="18">
        <f t="shared" si="12"/>
        <v>5.0999999999999996</v>
      </c>
      <c r="U93" s="18">
        <f t="shared" si="12"/>
        <v>5.3</v>
      </c>
      <c r="V93" s="18">
        <f t="shared" si="12"/>
        <v>5.5</v>
      </c>
      <c r="W93" s="18">
        <f t="shared" si="12"/>
        <v>5.7</v>
      </c>
      <c r="X93" s="18">
        <f t="shared" si="12"/>
        <v>5.9</v>
      </c>
      <c r="Y93" s="18">
        <f t="shared" si="12"/>
        <v>6.1000000000000005</v>
      </c>
      <c r="Z93" s="18">
        <f t="shared" si="12"/>
        <v>6.3000000000000007</v>
      </c>
      <c r="AA93" s="18">
        <f t="shared" si="12"/>
        <v>6.5000000000000009</v>
      </c>
      <c r="AB93" s="18">
        <f t="shared" si="12"/>
        <v>6.7000000000000011</v>
      </c>
      <c r="AC93" s="18">
        <f t="shared" si="12"/>
        <v>6.9000000000000012</v>
      </c>
      <c r="AD93" s="18">
        <f t="shared" si="12"/>
        <v>7.1000000000000014</v>
      </c>
      <c r="AE93" s="18">
        <f t="shared" si="12"/>
        <v>7.3000000000000016</v>
      </c>
      <c r="AF93" s="18">
        <f t="shared" si="12"/>
        <v>7.5000000000000018</v>
      </c>
      <c r="AG93" s="18">
        <f t="shared" si="12"/>
        <v>7.7000000000000011</v>
      </c>
      <c r="AH93" s="18">
        <f t="shared" si="12"/>
        <v>7.9</v>
      </c>
      <c r="AI93" s="18">
        <f t="shared" si="12"/>
        <v>8.1</v>
      </c>
      <c r="AJ93" s="18">
        <f t="shared" si="12"/>
        <v>8.2999999999999989</v>
      </c>
      <c r="AK93" s="18">
        <f t="shared" si="12"/>
        <v>8.4999999999999982</v>
      </c>
      <c r="AL93" s="18">
        <f t="shared" si="12"/>
        <v>8.6999999999999975</v>
      </c>
      <c r="AM93" s="18">
        <f t="shared" si="12"/>
        <v>8.8999999999999968</v>
      </c>
      <c r="AN93" s="11" t="s">
        <v>24</v>
      </c>
    </row>
    <row r="94" spans="1:41" x14ac:dyDescent="0.2">
      <c r="A94" s="378"/>
      <c r="B94" s="10" t="s">
        <v>25</v>
      </c>
      <c r="C94" s="10"/>
      <c r="D94" s="10"/>
      <c r="E94" s="10"/>
      <c r="F94" s="18">
        <f t="shared" ref="F94:AM94" si="13">F93-F92+$P$18</f>
        <v>2.849999999999997</v>
      </c>
      <c r="G94" s="18">
        <f t="shared" si="13"/>
        <v>3.0499999999999972</v>
      </c>
      <c r="H94" s="18">
        <f t="shared" si="13"/>
        <v>3.2499999999999973</v>
      </c>
      <c r="I94" s="18">
        <f t="shared" si="13"/>
        <v>3.4499999999999975</v>
      </c>
      <c r="J94" s="18">
        <f t="shared" si="13"/>
        <v>3.6499999999999977</v>
      </c>
      <c r="K94" s="18">
        <f t="shared" si="13"/>
        <v>3.8499999999999979</v>
      </c>
      <c r="L94" s="18">
        <f t="shared" si="13"/>
        <v>4.049999999999998</v>
      </c>
      <c r="M94" s="18">
        <f t="shared" si="13"/>
        <v>4.2499999999999982</v>
      </c>
      <c r="N94" s="18">
        <f t="shared" si="13"/>
        <v>4.4499999999999984</v>
      </c>
      <c r="O94" s="18">
        <f t="shared" si="13"/>
        <v>4.6499999999999986</v>
      </c>
      <c r="P94" s="18">
        <f t="shared" si="13"/>
        <v>4.8499999999999988</v>
      </c>
      <c r="Q94" s="18">
        <f t="shared" si="13"/>
        <v>5.0499999999999989</v>
      </c>
      <c r="R94" s="18">
        <f t="shared" si="13"/>
        <v>5.2499999999999991</v>
      </c>
      <c r="S94" s="18">
        <f t="shared" si="13"/>
        <v>5.4499999999999993</v>
      </c>
      <c r="T94" s="18">
        <f t="shared" si="13"/>
        <v>5.6499999999999995</v>
      </c>
      <c r="U94" s="18">
        <f t="shared" si="13"/>
        <v>5.85</v>
      </c>
      <c r="V94" s="18">
        <f t="shared" si="13"/>
        <v>6.05</v>
      </c>
      <c r="W94" s="18">
        <f t="shared" si="13"/>
        <v>6.25</v>
      </c>
      <c r="X94" s="18">
        <f t="shared" si="13"/>
        <v>6.45</v>
      </c>
      <c r="Y94" s="18">
        <f t="shared" si="13"/>
        <v>6.55</v>
      </c>
      <c r="Z94" s="18">
        <f t="shared" si="13"/>
        <v>6.55</v>
      </c>
      <c r="AA94" s="18">
        <f t="shared" si="13"/>
        <v>6.55</v>
      </c>
      <c r="AB94" s="18">
        <f t="shared" si="13"/>
        <v>6.55</v>
      </c>
      <c r="AC94" s="18">
        <f t="shared" si="13"/>
        <v>6.55</v>
      </c>
      <c r="AD94" s="18">
        <f t="shared" si="13"/>
        <v>6.55</v>
      </c>
      <c r="AE94" s="18">
        <f t="shared" si="13"/>
        <v>6.55</v>
      </c>
      <c r="AF94" s="18">
        <f t="shared" si="13"/>
        <v>6.55</v>
      </c>
      <c r="AG94" s="18">
        <f t="shared" si="13"/>
        <v>6.55</v>
      </c>
      <c r="AH94" s="18">
        <f t="shared" si="13"/>
        <v>6.55</v>
      </c>
      <c r="AI94" s="18">
        <f t="shared" si="13"/>
        <v>6.55</v>
      </c>
      <c r="AJ94" s="18">
        <f t="shared" si="13"/>
        <v>6.55</v>
      </c>
      <c r="AK94" s="18">
        <f t="shared" si="13"/>
        <v>6.55</v>
      </c>
      <c r="AL94" s="18">
        <f t="shared" si="13"/>
        <v>6.55</v>
      </c>
      <c r="AM94" s="18">
        <f t="shared" si="13"/>
        <v>6.55</v>
      </c>
      <c r="AN94" s="11" t="s">
        <v>25</v>
      </c>
    </row>
    <row r="95" spans="1:41" x14ac:dyDescent="0.2">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row>
    <row r="96" spans="1:41" s="24" customFormat="1" x14ac:dyDescent="0.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row>
    <row r="97" spans="1:44" s="24" customFormat="1" x14ac:dyDescent="0.2">
      <c r="A97" s="153"/>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row>
    <row r="98" spans="1:44" s="24" customFormat="1" x14ac:dyDescent="0.2">
      <c r="A98" s="377"/>
      <c r="B98" s="154"/>
      <c r="C98" s="154"/>
      <c r="D98" s="155"/>
      <c r="E98" s="155"/>
      <c r="F98" s="155"/>
      <c r="G98" s="155"/>
      <c r="H98" s="155"/>
      <c r="I98" s="155"/>
      <c r="J98" s="155"/>
      <c r="K98" s="155"/>
      <c r="L98" s="155"/>
      <c r="M98" s="155"/>
      <c r="N98" s="155"/>
      <c r="O98" s="155"/>
      <c r="P98" s="155"/>
      <c r="Q98" s="155"/>
      <c r="R98" s="155"/>
      <c r="S98" s="155"/>
      <c r="T98" s="155"/>
      <c r="U98" s="155"/>
      <c r="V98" s="155"/>
    </row>
    <row r="99" spans="1:44" s="24" customFormat="1" x14ac:dyDescent="0.2">
      <c r="A99" s="377"/>
      <c r="B99" s="154"/>
      <c r="C99" s="154"/>
      <c r="D99" s="155"/>
      <c r="E99" s="155"/>
      <c r="F99" s="155"/>
      <c r="G99" s="155"/>
      <c r="H99" s="155"/>
      <c r="I99" s="155"/>
      <c r="J99" s="155"/>
      <c r="K99" s="155"/>
      <c r="L99" s="155"/>
      <c r="M99" s="155"/>
      <c r="N99" s="155"/>
      <c r="O99" s="155"/>
      <c r="P99" s="155"/>
      <c r="Q99" s="155"/>
      <c r="R99" s="155"/>
      <c r="S99" s="155"/>
      <c r="T99" s="155"/>
      <c r="U99" s="155"/>
      <c r="V99" s="155"/>
    </row>
    <row r="100" spans="1:44" s="24" customFormat="1" x14ac:dyDescent="0.2">
      <c r="A100" s="377"/>
      <c r="B100" s="154"/>
      <c r="C100" s="154"/>
      <c r="D100" s="155"/>
      <c r="E100" s="155"/>
      <c r="F100" s="155"/>
      <c r="G100" s="155"/>
      <c r="H100" s="155"/>
      <c r="I100" s="155"/>
      <c r="J100" s="155"/>
      <c r="K100" s="155"/>
      <c r="L100" s="155"/>
      <c r="M100" s="155"/>
      <c r="N100" s="155"/>
      <c r="O100" s="155"/>
      <c r="P100" s="155"/>
      <c r="Q100" s="155"/>
      <c r="R100" s="155"/>
      <c r="S100" s="155"/>
      <c r="T100" s="155"/>
      <c r="U100" s="155"/>
      <c r="V100" s="155"/>
    </row>
    <row r="101" spans="1:44" s="24" customFormat="1" x14ac:dyDescent="0.2">
      <c r="B101" s="154"/>
      <c r="C101" s="154"/>
      <c r="D101" s="155"/>
      <c r="E101" s="155"/>
      <c r="F101" s="155"/>
      <c r="G101" s="155"/>
      <c r="H101" s="155"/>
      <c r="I101" s="155"/>
      <c r="J101" s="155"/>
      <c r="K101" s="155"/>
      <c r="L101" s="155"/>
      <c r="M101" s="155"/>
      <c r="N101" s="155"/>
      <c r="O101" s="155"/>
      <c r="P101" s="155"/>
      <c r="Q101" s="155"/>
      <c r="R101" s="155"/>
      <c r="S101" s="155"/>
      <c r="T101" s="155"/>
      <c r="U101" s="155"/>
      <c r="V101" s="155"/>
      <c r="W101" s="155"/>
      <c r="X101" s="155"/>
    </row>
    <row r="102" spans="1:44" s="24" customFormat="1" x14ac:dyDescent="0.2">
      <c r="B102" s="154"/>
      <c r="C102" s="154"/>
      <c r="D102" s="152"/>
      <c r="E102" s="152"/>
      <c r="F102" s="152"/>
      <c r="G102" s="152"/>
      <c r="H102" s="152"/>
      <c r="I102" s="152"/>
      <c r="J102" s="152"/>
      <c r="K102" s="152"/>
      <c r="L102" s="152"/>
      <c r="M102" s="152"/>
      <c r="N102" s="152"/>
      <c r="O102" s="152"/>
      <c r="P102" s="152"/>
      <c r="Q102" s="152"/>
      <c r="R102" s="152"/>
      <c r="S102" s="152"/>
      <c r="T102" s="152"/>
      <c r="U102" s="152"/>
      <c r="V102" s="152"/>
      <c r="W102" s="152"/>
      <c r="X102" s="152"/>
    </row>
    <row r="103" spans="1:44" s="24" customFormat="1" x14ac:dyDescent="0.2">
      <c r="A103" s="153"/>
      <c r="B103" s="154"/>
      <c r="C103" s="154"/>
      <c r="D103" s="152"/>
      <c r="E103" s="152"/>
      <c r="F103" s="152"/>
      <c r="G103" s="152"/>
      <c r="H103" s="152"/>
      <c r="I103" s="152"/>
      <c r="J103" s="152"/>
      <c r="K103" s="152"/>
      <c r="L103" s="152"/>
      <c r="M103" s="152"/>
      <c r="N103" s="152"/>
      <c r="O103" s="152"/>
      <c r="P103" s="152"/>
      <c r="Q103" s="152"/>
      <c r="R103" s="152"/>
      <c r="S103" s="152"/>
      <c r="T103" s="152"/>
      <c r="U103" s="152"/>
      <c r="V103" s="152"/>
      <c r="W103" s="152"/>
      <c r="X103" s="152"/>
    </row>
    <row r="104" spans="1:44" s="24" customFormat="1" x14ac:dyDescent="0.2">
      <c r="A104" s="377"/>
      <c r="B104" s="154"/>
      <c r="C104" s="154"/>
      <c r="D104" s="155"/>
      <c r="E104" s="155"/>
      <c r="F104" s="155"/>
      <c r="G104" s="155"/>
      <c r="H104" s="155"/>
      <c r="I104" s="155"/>
      <c r="J104" s="155"/>
      <c r="K104" s="155"/>
      <c r="L104" s="155"/>
      <c r="M104" s="155"/>
      <c r="N104" s="155"/>
      <c r="O104" s="155"/>
      <c r="P104" s="155"/>
      <c r="Q104" s="155"/>
      <c r="R104" s="155"/>
      <c r="S104" s="155"/>
      <c r="T104" s="155"/>
      <c r="U104" s="155"/>
      <c r="V104" s="155"/>
      <c r="W104" s="155"/>
      <c r="X104" s="155"/>
    </row>
    <row r="105" spans="1:44" s="24" customFormat="1" x14ac:dyDescent="0.2">
      <c r="A105" s="377"/>
      <c r="B105" s="154"/>
      <c r="C105" s="154"/>
      <c r="D105" s="154"/>
      <c r="E105" s="154"/>
      <c r="F105" s="154"/>
      <c r="G105" s="154"/>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row>
    <row r="106" spans="1:44" s="24" customFormat="1" x14ac:dyDescent="0.2">
      <c r="A106" s="377"/>
      <c r="B106" s="154"/>
      <c r="C106" s="154"/>
      <c r="D106" s="154"/>
      <c r="E106" s="154"/>
      <c r="F106" s="154"/>
      <c r="G106" s="154"/>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row>
    <row r="107" spans="1:44" s="24" customFormat="1" x14ac:dyDescent="0.2">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row>
  </sheetData>
  <mergeCells count="4">
    <mergeCell ref="A98:A100"/>
    <mergeCell ref="A104:A106"/>
    <mergeCell ref="A87:A89"/>
    <mergeCell ref="A92:A94"/>
  </mergeCells>
  <phoneticPr fontId="7" type="noConversion"/>
  <dataValidations count="1">
    <dataValidation type="list" allowBlank="1" showInputMessage="1" showErrorMessage="1" sqref="F14">
      <formula1>$AA$1:$AA$2</formula1>
    </dataValidation>
  </dataValidations>
  <hyperlinks>
    <hyperlink ref="K3" r:id="rId1"/>
  </hyperlinks>
  <pageMargins left="0.75" right="0.75" top="1" bottom="1" header="0.5" footer="0.5"/>
  <pageSetup orientation="portrait" horizontalDpi="300" verticalDpi="300"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9"/>
  <sheetViews>
    <sheetView showGridLines="0" topLeftCell="A7" zoomScale="90" zoomScaleNormal="90" workbookViewId="0">
      <selection activeCell="G10" sqref="G10"/>
    </sheetView>
  </sheetViews>
  <sheetFormatPr defaultRowHeight="12.75" x14ac:dyDescent="0.2"/>
  <cols>
    <col min="1" max="1" width="4.85546875" customWidth="1"/>
    <col min="2" max="2" width="7.85546875" customWidth="1"/>
    <col min="3" max="3" width="15.85546875" customWidth="1"/>
    <col min="4" max="4" width="14.85546875" customWidth="1"/>
    <col min="5" max="5" width="17.42578125" customWidth="1"/>
    <col min="6" max="6" width="11.28515625" customWidth="1"/>
    <col min="7" max="7" width="10.140625" customWidth="1"/>
    <col min="8" max="9" width="13.5703125" customWidth="1"/>
    <col min="10" max="10" width="18.28515625" customWidth="1"/>
    <col min="11" max="12" width="10.7109375" customWidth="1"/>
    <col min="13" max="13" width="15.42578125" customWidth="1"/>
    <col min="14" max="14" width="12.28515625" customWidth="1"/>
    <col min="15" max="15" width="21.42578125" customWidth="1"/>
    <col min="16" max="23" width="10.7109375" customWidth="1"/>
  </cols>
  <sheetData>
    <row r="1" spans="1:28" ht="15.75" x14ac:dyDescent="0.25">
      <c r="A1" s="90"/>
      <c r="B1" s="90"/>
      <c r="C1" s="90"/>
      <c r="D1" s="90"/>
      <c r="E1" s="90"/>
      <c r="F1" s="160"/>
      <c r="G1" s="160"/>
      <c r="H1" s="161"/>
      <c r="I1" s="162"/>
      <c r="J1" s="162"/>
      <c r="K1" s="162"/>
      <c r="L1" s="162"/>
      <c r="M1" s="90"/>
      <c r="N1" s="163"/>
      <c r="O1" s="163"/>
      <c r="P1" s="90"/>
      <c r="Q1" s="90"/>
      <c r="R1" s="90"/>
      <c r="S1" s="90"/>
      <c r="T1" s="90"/>
      <c r="U1" s="90"/>
      <c r="V1" s="90"/>
      <c r="AA1" s="32" t="s">
        <v>64</v>
      </c>
      <c r="AB1" s="32" t="s">
        <v>198</v>
      </c>
    </row>
    <row r="2" spans="1:28" ht="15.75" x14ac:dyDescent="0.25">
      <c r="A2" s="90"/>
      <c r="B2" s="90"/>
      <c r="C2" s="379" t="s">
        <v>94</v>
      </c>
      <c r="D2" s="379"/>
      <c r="E2" s="380" t="s">
        <v>95</v>
      </c>
      <c r="F2" s="380"/>
      <c r="G2" s="160"/>
      <c r="H2" s="162"/>
      <c r="J2" s="162"/>
      <c r="K2" s="162"/>
      <c r="L2" s="162"/>
      <c r="M2" s="90"/>
      <c r="N2" s="163"/>
      <c r="O2" s="163"/>
      <c r="P2" s="90"/>
      <c r="Q2" s="90"/>
      <c r="R2" s="90"/>
      <c r="S2" s="90"/>
      <c r="T2" s="90"/>
      <c r="U2" s="90"/>
      <c r="V2" s="90"/>
      <c r="AA2" s="32" t="s">
        <v>197</v>
      </c>
    </row>
    <row r="3" spans="1:28" ht="15.75" x14ac:dyDescent="0.25">
      <c r="A3" s="90"/>
      <c r="B3" s="90"/>
      <c r="C3" s="164" t="s">
        <v>142</v>
      </c>
      <c r="D3" s="165"/>
      <c r="E3" s="165" t="s">
        <v>144</v>
      </c>
      <c r="F3" s="166" t="s">
        <v>143</v>
      </c>
      <c r="G3" s="90"/>
      <c r="H3" s="161"/>
      <c r="I3" s="162" t="s">
        <v>199</v>
      </c>
      <c r="J3" s="162"/>
      <c r="K3" s="167"/>
      <c r="L3" s="162"/>
      <c r="M3" s="90"/>
      <c r="N3" s="163"/>
      <c r="O3" s="88"/>
      <c r="P3" s="88"/>
      <c r="Q3" s="88"/>
      <c r="R3" s="88"/>
      <c r="S3" s="88"/>
      <c r="T3" s="88"/>
      <c r="U3" s="90"/>
      <c r="V3" s="90"/>
    </row>
    <row r="4" spans="1:28" ht="15.95" customHeight="1" x14ac:dyDescent="0.25">
      <c r="A4" s="90"/>
      <c r="B4" s="90"/>
      <c r="C4" s="163" t="s">
        <v>99</v>
      </c>
      <c r="D4" s="163"/>
      <c r="E4" s="163"/>
      <c r="F4" s="168">
        <v>100</v>
      </c>
      <c r="G4" s="90"/>
      <c r="H4" s="161"/>
      <c r="I4" s="342" t="s">
        <v>200</v>
      </c>
      <c r="J4" s="162"/>
      <c r="K4" s="167"/>
      <c r="L4" s="162"/>
      <c r="M4" s="90"/>
      <c r="N4" s="163"/>
      <c r="O4" s="88"/>
      <c r="P4" s="88"/>
      <c r="Q4" s="88"/>
      <c r="R4" s="88"/>
      <c r="S4" s="169"/>
      <c r="T4" s="88"/>
      <c r="U4" s="90"/>
      <c r="V4" s="90"/>
    </row>
    <row r="5" spans="1:28" ht="15.95" customHeight="1" x14ac:dyDescent="0.25">
      <c r="A5" s="90"/>
      <c r="B5" s="90"/>
      <c r="C5" s="163" t="s">
        <v>193</v>
      </c>
      <c r="D5" s="163"/>
      <c r="E5" s="163"/>
      <c r="F5" s="170">
        <v>5.75</v>
      </c>
      <c r="G5" s="90"/>
      <c r="H5" s="171"/>
      <c r="I5" s="162"/>
      <c r="J5" s="162"/>
      <c r="K5" s="172"/>
      <c r="L5" s="162"/>
      <c r="M5" s="90"/>
      <c r="N5" s="163"/>
      <c r="O5" s="88"/>
      <c r="P5" s="88"/>
      <c r="Q5" s="88"/>
      <c r="R5" s="88"/>
      <c r="S5" s="169"/>
      <c r="T5" s="88"/>
      <c r="U5" s="90"/>
      <c r="V5" s="90"/>
    </row>
    <row r="6" spans="1:28" ht="15.95" customHeight="1" x14ac:dyDescent="0.25">
      <c r="A6" s="90"/>
      <c r="B6" s="90"/>
      <c r="C6" s="163" t="s">
        <v>191</v>
      </c>
      <c r="D6" s="163"/>
      <c r="E6" s="163"/>
      <c r="F6" s="340">
        <f>F4*F5</f>
        <v>575</v>
      </c>
      <c r="G6" s="90"/>
      <c r="H6" s="171"/>
      <c r="I6" s="162"/>
      <c r="J6" s="162"/>
      <c r="K6" s="172"/>
      <c r="L6" s="162"/>
      <c r="M6" s="90"/>
      <c r="N6" s="163"/>
      <c r="O6" s="88"/>
      <c r="P6" s="88"/>
      <c r="Q6" s="88"/>
      <c r="R6" s="88"/>
      <c r="S6" s="169"/>
      <c r="T6" s="88"/>
      <c r="U6" s="90"/>
      <c r="V6" s="90"/>
    </row>
    <row r="7" spans="1:28" ht="15.95" customHeight="1" x14ac:dyDescent="0.25">
      <c r="A7" s="90"/>
      <c r="B7" s="90"/>
      <c r="C7" s="163" t="s">
        <v>192</v>
      </c>
      <c r="D7" s="90"/>
      <c r="E7" s="90"/>
      <c r="F7" s="168">
        <v>500</v>
      </c>
      <c r="G7" s="90"/>
      <c r="H7" s="161"/>
      <c r="I7" s="161"/>
      <c r="J7" s="161"/>
      <c r="K7" s="173"/>
      <c r="L7" s="162"/>
      <c r="M7" s="90"/>
      <c r="N7" s="163"/>
      <c r="O7" s="88"/>
      <c r="P7" s="88"/>
      <c r="Q7" s="88"/>
      <c r="R7" s="88"/>
      <c r="S7" s="169"/>
      <c r="T7" s="88"/>
      <c r="U7" s="90"/>
      <c r="V7" s="90"/>
    </row>
    <row r="8" spans="1:28" ht="15.95" customHeight="1" x14ac:dyDescent="0.25">
      <c r="A8" s="90"/>
      <c r="B8" s="90"/>
      <c r="C8" s="163" t="s">
        <v>171</v>
      </c>
      <c r="D8" s="163"/>
      <c r="E8" s="163"/>
      <c r="F8" s="90">
        <f>F6/F7</f>
        <v>1.1499999999999999</v>
      </c>
      <c r="G8" s="90"/>
      <c r="H8" s="161"/>
      <c r="I8" s="162"/>
      <c r="J8" s="162"/>
      <c r="K8" s="167"/>
      <c r="L8" s="162"/>
      <c r="M8" s="90"/>
      <c r="N8" s="163"/>
      <c r="O8" s="88"/>
      <c r="P8" s="88"/>
      <c r="Q8" s="88"/>
      <c r="R8" s="88"/>
      <c r="S8" s="88"/>
      <c r="T8" s="88"/>
      <c r="U8" s="90"/>
      <c r="V8" s="90"/>
    </row>
    <row r="9" spans="1:28" ht="15.95" customHeight="1" x14ac:dyDescent="0.25">
      <c r="A9" s="90"/>
      <c r="B9" s="90"/>
      <c r="C9" s="163" t="s">
        <v>194</v>
      </c>
      <c r="D9" s="163"/>
      <c r="E9" s="163"/>
      <c r="F9" s="168">
        <v>1</v>
      </c>
      <c r="G9" s="90"/>
      <c r="H9" s="161"/>
      <c r="I9" s="161"/>
      <c r="J9" s="161"/>
      <c r="K9" s="167"/>
      <c r="L9" s="162"/>
      <c r="M9" s="90"/>
      <c r="N9" s="163"/>
      <c r="O9" s="88"/>
      <c r="P9" s="88"/>
      <c r="Q9" s="88"/>
      <c r="R9" s="88"/>
      <c r="S9" s="169"/>
      <c r="T9" s="88"/>
      <c r="U9" s="90"/>
      <c r="V9" s="90"/>
    </row>
    <row r="10" spans="1:28" ht="15.95" customHeight="1" x14ac:dyDescent="0.3">
      <c r="A10" s="90"/>
      <c r="B10" s="90"/>
      <c r="C10" s="163" t="s">
        <v>100</v>
      </c>
      <c r="D10" s="163"/>
      <c r="E10" s="163"/>
      <c r="F10" s="323">
        <f>F9/F8</f>
        <v>0.86956521739130443</v>
      </c>
      <c r="G10" s="90"/>
      <c r="H10" s="330"/>
      <c r="I10" s="161"/>
      <c r="J10" s="161"/>
      <c r="K10" s="174"/>
      <c r="L10" s="162"/>
      <c r="M10" s="90"/>
      <c r="N10" s="163"/>
      <c r="O10" s="88"/>
      <c r="P10" s="88"/>
      <c r="Q10" s="88"/>
      <c r="R10" s="88"/>
      <c r="S10" s="88"/>
      <c r="T10" s="88"/>
      <c r="U10" s="90"/>
      <c r="V10" s="90"/>
    </row>
    <row r="11" spans="1:28" ht="15.95" customHeight="1" x14ac:dyDescent="0.25">
      <c r="A11" s="90"/>
      <c r="B11" s="90"/>
      <c r="C11" s="163" t="s">
        <v>104</v>
      </c>
      <c r="D11" s="163"/>
      <c r="E11" s="163"/>
      <c r="F11" s="322">
        <f>F25</f>
        <v>0.43333333333333335</v>
      </c>
      <c r="G11" s="90"/>
      <c r="H11" s="161"/>
      <c r="I11" s="162"/>
      <c r="J11" s="162"/>
      <c r="K11" s="167"/>
      <c r="L11" s="162"/>
      <c r="M11" s="90"/>
      <c r="N11" s="163"/>
      <c r="O11" s="88"/>
      <c r="P11" s="88"/>
      <c r="Q11" s="88"/>
      <c r="R11" s="88"/>
      <c r="S11" s="175"/>
      <c r="T11" s="88"/>
      <c r="U11" s="90"/>
      <c r="V11" s="90"/>
    </row>
    <row r="12" spans="1:28" ht="15.95" customHeight="1" x14ac:dyDescent="0.2">
      <c r="A12" s="90"/>
      <c r="B12" s="90"/>
      <c r="C12" s="90" t="s">
        <v>105</v>
      </c>
      <c r="D12" s="90"/>
      <c r="E12" s="90"/>
      <c r="F12" s="90">
        <f>500*F9</f>
        <v>500</v>
      </c>
      <c r="G12" s="90"/>
      <c r="H12" s="90"/>
      <c r="I12" s="90"/>
      <c r="J12" s="90"/>
      <c r="K12" s="90"/>
      <c r="L12" s="90"/>
      <c r="M12" s="90"/>
      <c r="N12" s="163"/>
      <c r="O12" s="88"/>
      <c r="P12" s="88"/>
      <c r="Q12" s="88"/>
      <c r="R12" s="88"/>
      <c r="S12" s="169"/>
      <c r="T12" s="88"/>
      <c r="U12" s="90"/>
      <c r="V12" s="90"/>
    </row>
    <row r="13" spans="1:28" ht="15.95" customHeight="1" x14ac:dyDescent="0.25">
      <c r="A13" s="90"/>
      <c r="B13" s="90"/>
      <c r="C13" s="164" t="s">
        <v>195</v>
      </c>
      <c r="D13" s="165"/>
      <c r="E13" s="165"/>
      <c r="F13" s="178" t="s">
        <v>145</v>
      </c>
      <c r="G13" s="90"/>
      <c r="H13" s="134"/>
      <c r="I13" s="88"/>
      <c r="J13" s="88"/>
      <c r="K13" s="88"/>
      <c r="L13" s="88"/>
      <c r="M13" s="176"/>
      <c r="N13" s="163"/>
      <c r="O13" s="88"/>
      <c r="P13" s="88"/>
      <c r="Q13" s="88"/>
      <c r="R13" s="88"/>
      <c r="S13" s="169"/>
      <c r="T13" s="88"/>
      <c r="U13" s="90"/>
      <c r="V13" s="90"/>
    </row>
    <row r="14" spans="1:28" ht="15.95" customHeight="1" x14ac:dyDescent="0.25">
      <c r="A14" s="90"/>
      <c r="B14" s="90"/>
      <c r="C14" s="90" t="s">
        <v>91</v>
      </c>
      <c r="D14" s="90"/>
      <c r="E14" s="90"/>
      <c r="F14" s="180">
        <v>2500</v>
      </c>
      <c r="G14" s="90"/>
      <c r="H14" s="88"/>
      <c r="I14" s="88"/>
      <c r="J14" s="88"/>
      <c r="K14" s="177"/>
      <c r="L14" s="88"/>
      <c r="M14" s="90"/>
      <c r="N14" s="163"/>
      <c r="O14" s="88"/>
      <c r="P14" s="88"/>
      <c r="Q14" s="88"/>
      <c r="R14" s="88"/>
      <c r="S14" s="88"/>
      <c r="T14" s="88"/>
      <c r="U14" s="90"/>
      <c r="V14" s="90"/>
    </row>
    <row r="15" spans="1:28" ht="15.95" customHeight="1" x14ac:dyDescent="0.2">
      <c r="A15" s="90"/>
      <c r="B15" s="90"/>
      <c r="C15" s="90" t="s">
        <v>196</v>
      </c>
      <c r="D15" s="90"/>
      <c r="E15" s="90"/>
      <c r="F15" s="181">
        <f>F14*F9</f>
        <v>2500</v>
      </c>
      <c r="G15" s="90"/>
      <c r="H15" s="88"/>
      <c r="I15" s="88"/>
      <c r="J15" s="88"/>
      <c r="K15" s="177"/>
      <c r="L15" s="88"/>
      <c r="M15" s="90"/>
      <c r="N15" s="163"/>
      <c r="O15" s="88"/>
      <c r="P15" s="88"/>
      <c r="Q15" s="88"/>
      <c r="R15" s="88"/>
      <c r="S15" s="169"/>
      <c r="T15" s="88"/>
      <c r="U15" s="90"/>
      <c r="V15" s="90"/>
    </row>
    <row r="16" spans="1:28" ht="15.95" customHeight="1" x14ac:dyDescent="0.25">
      <c r="A16" s="90"/>
      <c r="B16" s="90"/>
      <c r="C16" s="163" t="s">
        <v>92</v>
      </c>
      <c r="D16" s="90"/>
      <c r="E16" s="90"/>
      <c r="F16" s="168">
        <v>7</v>
      </c>
      <c r="G16" s="90"/>
      <c r="H16" s="88"/>
      <c r="I16" s="88"/>
      <c r="J16" s="88"/>
      <c r="K16" s="177"/>
      <c r="L16" s="88"/>
      <c r="M16" s="176"/>
      <c r="N16" s="163"/>
      <c r="O16" s="88"/>
      <c r="P16" s="88"/>
      <c r="Q16" s="88"/>
      <c r="R16" s="88"/>
      <c r="S16" s="88"/>
      <c r="T16" s="88"/>
      <c r="U16" s="90"/>
      <c r="V16" s="90"/>
    </row>
    <row r="17" spans="1:22" ht="15.95" customHeight="1" x14ac:dyDescent="0.25">
      <c r="A17" s="90"/>
      <c r="B17" s="90"/>
      <c r="C17" s="163" t="s">
        <v>93</v>
      </c>
      <c r="D17" s="90"/>
      <c r="E17" s="90"/>
      <c r="F17" s="182">
        <v>0.08</v>
      </c>
      <c r="G17" s="90"/>
      <c r="H17" s="88"/>
      <c r="I17" s="88"/>
      <c r="J17" s="88"/>
      <c r="K17" s="177"/>
      <c r="L17" s="88"/>
      <c r="M17" s="176"/>
      <c r="N17" s="163"/>
      <c r="O17" s="88"/>
      <c r="P17" s="88"/>
      <c r="Q17" s="88"/>
      <c r="R17" s="88"/>
      <c r="S17" s="88"/>
      <c r="T17" s="88"/>
      <c r="U17" s="90"/>
      <c r="V17" s="90"/>
    </row>
    <row r="18" spans="1:22" ht="15.75" x14ac:dyDescent="0.25">
      <c r="A18" s="90"/>
      <c r="B18" s="90"/>
      <c r="G18" s="90"/>
      <c r="H18" s="88"/>
      <c r="I18" s="88"/>
      <c r="J18" s="88"/>
      <c r="K18" s="88"/>
      <c r="L18" s="88"/>
      <c r="M18" s="176"/>
      <c r="N18" s="163"/>
      <c r="O18" s="90"/>
      <c r="P18" s="90"/>
      <c r="Q18" s="90"/>
      <c r="R18" s="90"/>
      <c r="S18" s="90"/>
      <c r="T18" s="90"/>
      <c r="U18" s="90"/>
      <c r="V18" s="90"/>
    </row>
    <row r="19" spans="1:22" ht="18" x14ac:dyDescent="0.25">
      <c r="A19" s="90"/>
      <c r="B19" s="90"/>
      <c r="C19" s="262" t="s">
        <v>188</v>
      </c>
      <c r="D19" s="90"/>
      <c r="E19" s="160"/>
      <c r="F19" s="318" t="s">
        <v>64</v>
      </c>
      <c r="G19" s="90"/>
      <c r="H19" s="88"/>
      <c r="I19" s="88"/>
      <c r="J19" s="88"/>
      <c r="K19" s="179"/>
      <c r="L19" s="88"/>
      <c r="M19" s="176"/>
      <c r="N19" s="163"/>
      <c r="O19" s="90"/>
      <c r="P19" s="90"/>
      <c r="Q19" s="90"/>
      <c r="R19" s="90"/>
      <c r="S19" s="90"/>
      <c r="T19" s="90"/>
      <c r="U19" s="90"/>
      <c r="V19" s="90"/>
    </row>
    <row r="20" spans="1:22" ht="15.75" x14ac:dyDescent="0.25">
      <c r="A20" s="90"/>
      <c r="B20" s="90"/>
      <c r="C20" s="186" t="s">
        <v>97</v>
      </c>
      <c r="D20" s="186"/>
      <c r="E20" s="186"/>
      <c r="F20" s="188" t="s">
        <v>150</v>
      </c>
      <c r="G20" s="184"/>
      <c r="H20" s="185" t="s">
        <v>35</v>
      </c>
      <c r="I20" s="164"/>
      <c r="J20" s="164"/>
      <c r="K20" s="164"/>
      <c r="L20" s="163"/>
      <c r="M20" s="185" t="s">
        <v>35</v>
      </c>
      <c r="N20" s="165"/>
      <c r="O20" s="165"/>
      <c r="P20" s="165"/>
      <c r="Q20" s="90"/>
      <c r="R20" s="90"/>
      <c r="S20" s="90"/>
      <c r="T20" s="90"/>
      <c r="U20" s="90"/>
      <c r="V20" s="90"/>
    </row>
    <row r="21" spans="1:22" ht="14.25" customHeight="1" x14ac:dyDescent="0.25">
      <c r="A21" s="90"/>
      <c r="B21" s="160"/>
      <c r="C21" s="196" t="s">
        <v>40</v>
      </c>
      <c r="D21" s="197"/>
      <c r="E21" s="198"/>
      <c r="F21" s="199">
        <v>200</v>
      </c>
      <c r="G21" s="189"/>
      <c r="H21" s="190" t="s">
        <v>28</v>
      </c>
      <c r="I21" s="191"/>
      <c r="J21" s="192"/>
      <c r="K21" s="193" t="s">
        <v>150</v>
      </c>
      <c r="L21" s="194"/>
      <c r="M21" s="190" t="s">
        <v>27</v>
      </c>
      <c r="N21" s="192"/>
      <c r="O21" s="192"/>
      <c r="P21" s="193" t="s">
        <v>150</v>
      </c>
      <c r="Q21" s="90"/>
      <c r="R21" s="90"/>
      <c r="S21" s="90"/>
      <c r="T21" s="90"/>
      <c r="U21" s="90"/>
      <c r="V21" s="90"/>
    </row>
    <row r="22" spans="1:22" ht="15.75" customHeight="1" x14ac:dyDescent="0.25">
      <c r="A22" s="195"/>
      <c r="B22" s="160"/>
      <c r="C22" s="205" t="s">
        <v>146</v>
      </c>
      <c r="D22" s="206"/>
      <c r="E22" s="88"/>
      <c r="F22" s="207">
        <v>10</v>
      </c>
      <c r="G22" s="167"/>
      <c r="H22" s="200" t="s">
        <v>160</v>
      </c>
      <c r="I22" s="88"/>
      <c r="J22" s="88"/>
      <c r="K22" s="201">
        <f>F21</f>
        <v>200</v>
      </c>
      <c r="L22" s="173"/>
      <c r="M22" s="202" t="s">
        <v>110</v>
      </c>
      <c r="N22" s="198"/>
      <c r="O22" s="198"/>
      <c r="P22" s="203">
        <f>$F$21</f>
        <v>200</v>
      </c>
      <c r="Q22" s="90"/>
      <c r="R22" s="90"/>
      <c r="S22" s="90"/>
      <c r="T22" s="90"/>
      <c r="U22" s="90"/>
      <c r="V22" s="90"/>
    </row>
    <row r="23" spans="1:22" ht="14.1" customHeight="1" x14ac:dyDescent="0.25">
      <c r="A23" s="343"/>
      <c r="B23" s="90"/>
      <c r="C23" s="205" t="s">
        <v>147</v>
      </c>
      <c r="D23" s="88"/>
      <c r="E23" s="88"/>
      <c r="F23" s="207">
        <v>0.2</v>
      </c>
      <c r="G23" s="167"/>
      <c r="H23" s="200" t="s">
        <v>161</v>
      </c>
      <c r="I23" s="88"/>
      <c r="J23" s="88"/>
      <c r="K23" s="201">
        <f>F22</f>
        <v>10</v>
      </c>
      <c r="L23" s="173"/>
      <c r="M23" s="200" t="s">
        <v>161</v>
      </c>
      <c r="N23" s="88"/>
      <c r="O23" s="88"/>
      <c r="P23" s="208">
        <f>$F$22</f>
        <v>10</v>
      </c>
      <c r="Q23" s="195"/>
      <c r="R23" s="195"/>
      <c r="S23" s="90"/>
      <c r="T23" s="90"/>
      <c r="U23" s="90"/>
      <c r="V23" s="90"/>
    </row>
    <row r="24" spans="1:22" ht="14.1" customHeight="1" x14ac:dyDescent="0.25">
      <c r="A24" s="344"/>
      <c r="B24" s="90"/>
      <c r="C24" s="205" t="s">
        <v>98</v>
      </c>
      <c r="D24" s="88"/>
      <c r="E24" s="88"/>
      <c r="F24" s="339">
        <f>F15*F17/12*F16/(F9*500)</f>
        <v>0.23333333333333334</v>
      </c>
      <c r="G24" s="167"/>
      <c r="H24" s="205" t="s">
        <v>147</v>
      </c>
      <c r="I24" s="88"/>
      <c r="J24" s="88"/>
      <c r="K24" s="201">
        <f>F23</f>
        <v>0.2</v>
      </c>
      <c r="L24" s="173"/>
      <c r="M24" s="200" t="s">
        <v>147</v>
      </c>
      <c r="N24" s="88"/>
      <c r="O24" s="88"/>
      <c r="P24" s="208">
        <f>$F$23</f>
        <v>0.2</v>
      </c>
      <c r="Q24" s="204"/>
      <c r="R24" s="194"/>
      <c r="S24" s="33"/>
      <c r="T24" s="33"/>
      <c r="U24" s="33"/>
      <c r="V24" s="33"/>
    </row>
    <row r="25" spans="1:22" ht="14.1" customHeight="1" x14ac:dyDescent="0.25">
      <c r="A25" s="344"/>
      <c r="B25" s="90"/>
      <c r="C25" s="205" t="s">
        <v>148</v>
      </c>
      <c r="D25" s="206"/>
      <c r="E25" s="88"/>
      <c r="F25" s="201">
        <f>F23+F24</f>
        <v>0.43333333333333335</v>
      </c>
      <c r="G25" s="212"/>
      <c r="H25" s="205" t="s">
        <v>98</v>
      </c>
      <c r="I25" s="88"/>
      <c r="J25" s="88"/>
      <c r="K25" s="208">
        <f>K28*500*F9*F17/12*F16/(500*F9)</f>
        <v>0.23333333333333334</v>
      </c>
      <c r="L25" s="167"/>
      <c r="M25" s="200" t="s">
        <v>98</v>
      </c>
      <c r="N25" s="88"/>
      <c r="O25" s="88"/>
      <c r="P25" s="208">
        <f>P28*500*F9*F17/12*F16/(500*F9)</f>
        <v>0.23333333333333334</v>
      </c>
      <c r="Q25" s="209"/>
      <c r="R25" s="195"/>
      <c r="S25" s="90"/>
      <c r="T25" s="90"/>
      <c r="U25" s="90"/>
      <c r="V25" s="90"/>
    </row>
    <row r="26" spans="1:22" ht="14.1" customHeight="1" x14ac:dyDescent="0.25">
      <c r="A26" s="344"/>
      <c r="B26" s="90"/>
      <c r="C26" s="213" t="s">
        <v>180</v>
      </c>
      <c r="D26" s="214"/>
      <c r="E26" s="319" t="str">
        <f>IF($F$19="S","Floor Price",IF($F$19="b","Ceiling Price","Enter S or B"))</f>
        <v>Floor Price</v>
      </c>
      <c r="F26" s="215">
        <f>IF(F19="s",F21+F22-F25,F21+F22+F25)</f>
        <v>209.56666666666666</v>
      </c>
      <c r="G26" s="173"/>
      <c r="H26" s="210" t="s">
        <v>154</v>
      </c>
      <c r="I26" s="187"/>
      <c r="J26" s="187"/>
      <c r="K26" s="211">
        <f>K24+K25</f>
        <v>0.43333333333333335</v>
      </c>
      <c r="L26" s="167"/>
      <c r="M26" s="200" t="s">
        <v>154</v>
      </c>
      <c r="N26" s="88"/>
      <c r="O26" s="88"/>
      <c r="P26" s="208">
        <f>P24+P25</f>
        <v>0.43333333333333335</v>
      </c>
      <c r="Q26" s="209"/>
      <c r="R26" s="195"/>
      <c r="S26" s="90"/>
      <c r="T26" s="90"/>
      <c r="U26" s="90"/>
      <c r="V26" s="90"/>
    </row>
    <row r="27" spans="1:22" ht="14.1" customHeight="1" x14ac:dyDescent="0.25">
      <c r="A27" s="344"/>
      <c r="B27" s="90"/>
      <c r="G27" s="216"/>
      <c r="H27" s="202" t="s">
        <v>186</v>
      </c>
      <c r="I27" s="198"/>
      <c r="J27" s="198"/>
      <c r="K27" s="199">
        <v>190</v>
      </c>
      <c r="L27" s="195"/>
      <c r="M27" s="202" t="s">
        <v>187</v>
      </c>
      <c r="N27" s="198"/>
      <c r="O27" s="198"/>
      <c r="P27" s="199">
        <v>210</v>
      </c>
      <c r="Q27" s="167"/>
      <c r="R27" s="195"/>
      <c r="S27" s="90"/>
      <c r="T27" s="90"/>
      <c r="U27" s="90"/>
      <c r="V27" s="90"/>
    </row>
    <row r="28" spans="1:22" ht="14.1" customHeight="1" x14ac:dyDescent="0.25">
      <c r="A28" s="344"/>
      <c r="B28" s="90"/>
      <c r="C28" s="206"/>
      <c r="D28" s="88"/>
      <c r="E28" s="88"/>
      <c r="F28" s="320"/>
      <c r="G28" s="167"/>
      <c r="H28" s="200" t="s">
        <v>153</v>
      </c>
      <c r="I28" s="88"/>
      <c r="J28" s="88"/>
      <c r="K28" s="207">
        <v>5</v>
      </c>
      <c r="L28" s="209"/>
      <c r="M28" s="200" t="s">
        <v>153</v>
      </c>
      <c r="N28" s="88"/>
      <c r="O28" s="88"/>
      <c r="P28" s="207">
        <v>5</v>
      </c>
      <c r="Q28" s="167"/>
      <c r="R28" s="195"/>
      <c r="S28" s="90"/>
      <c r="T28" s="90"/>
      <c r="U28" s="90"/>
      <c r="V28" s="90"/>
    </row>
    <row r="29" spans="1:22" ht="14.1" customHeight="1" x14ac:dyDescent="0.25">
      <c r="A29" s="344"/>
      <c r="B29" s="90"/>
      <c r="C29" s="243"/>
      <c r="D29" s="243"/>
      <c r="E29" s="88"/>
      <c r="F29" s="217"/>
      <c r="G29" s="217"/>
      <c r="H29" s="257" t="s">
        <v>34</v>
      </c>
      <c r="I29" s="288"/>
      <c r="J29" s="187"/>
      <c r="K29" s="259">
        <f>K27+K23-K28-K26</f>
        <v>194.56666666666666</v>
      </c>
      <c r="L29" s="209"/>
      <c r="M29" s="257" t="s">
        <v>111</v>
      </c>
      <c r="N29" s="288"/>
      <c r="O29" s="187"/>
      <c r="P29" s="321">
        <f>P27+P28+P23+P26</f>
        <v>225.43333333333334</v>
      </c>
      <c r="Q29" s="195"/>
      <c r="R29" s="195"/>
      <c r="S29" s="90"/>
      <c r="T29" s="90"/>
      <c r="U29" s="90"/>
      <c r="V29" s="90"/>
    </row>
    <row r="30" spans="1:22" ht="14.1" customHeight="1" x14ac:dyDescent="0.25">
      <c r="A30" s="344"/>
      <c r="B30" s="90"/>
      <c r="C30" s="90"/>
      <c r="D30" s="90"/>
      <c r="E30" s="90"/>
      <c r="F30" s="90"/>
      <c r="G30" s="195"/>
      <c r="L30" s="219"/>
      <c r="Q30" s="209"/>
      <c r="R30" s="195"/>
      <c r="S30" s="90"/>
      <c r="T30" s="90"/>
      <c r="U30" s="90"/>
      <c r="V30" s="90"/>
    </row>
    <row r="31" spans="1:22" ht="14.1" customHeight="1" x14ac:dyDescent="0.25">
      <c r="A31" s="344"/>
      <c r="B31" s="90"/>
      <c r="C31" s="324" t="s">
        <v>149</v>
      </c>
      <c r="D31" s="325"/>
      <c r="E31" s="325"/>
      <c r="F31" s="326" t="s">
        <v>150</v>
      </c>
      <c r="G31" s="217"/>
      <c r="H31" s="230" t="s">
        <v>106</v>
      </c>
      <c r="I31" s="231"/>
      <c r="J31" s="223"/>
      <c r="K31" s="232" t="s">
        <v>150</v>
      </c>
      <c r="L31" s="195"/>
      <c r="M31" s="230" t="s">
        <v>106</v>
      </c>
      <c r="N31" s="233"/>
      <c r="O31" s="233"/>
      <c r="P31" s="232" t="s">
        <v>150</v>
      </c>
      <c r="Q31" s="209"/>
      <c r="R31" s="195"/>
      <c r="S31" s="90"/>
      <c r="T31" s="90"/>
      <c r="U31" s="90"/>
      <c r="V31" s="90"/>
    </row>
    <row r="32" spans="1:22" ht="14.1" customHeight="1" x14ac:dyDescent="0.25">
      <c r="A32" s="344"/>
      <c r="B32" s="90"/>
      <c r="C32" s="327" t="s">
        <v>96</v>
      </c>
      <c r="D32" s="328"/>
      <c r="E32" s="198"/>
      <c r="F32" s="329">
        <v>230</v>
      </c>
      <c r="G32" s="167"/>
      <c r="H32" s="234" t="s">
        <v>96</v>
      </c>
      <c r="I32" s="235"/>
      <c r="J32" s="198"/>
      <c r="K32" s="236">
        <f>$F$32</f>
        <v>230</v>
      </c>
      <c r="L32" s="189"/>
      <c r="M32" s="202" t="s">
        <v>107</v>
      </c>
      <c r="N32" s="198"/>
      <c r="O32" s="198"/>
      <c r="P32" s="203">
        <f>$F$33</f>
        <v>220</v>
      </c>
      <c r="Q32" s="221"/>
      <c r="R32" s="195"/>
      <c r="S32" s="90"/>
      <c r="T32" s="90"/>
      <c r="U32" s="90"/>
      <c r="V32" s="90"/>
    </row>
    <row r="33" spans="1:22" ht="14.1" customHeight="1" x14ac:dyDescent="0.25">
      <c r="A33" s="344"/>
      <c r="B33" s="90"/>
      <c r="C33" s="205" t="s">
        <v>170</v>
      </c>
      <c r="D33" s="206"/>
      <c r="E33" s="88"/>
      <c r="F33" s="228">
        <v>220</v>
      </c>
      <c r="G33" s="173"/>
      <c r="H33" s="200" t="s">
        <v>155</v>
      </c>
      <c r="I33" s="88"/>
      <c r="J33" s="88"/>
      <c r="K33" s="208">
        <f>$F$33</f>
        <v>220</v>
      </c>
      <c r="L33" s="219"/>
      <c r="M33" s="237" t="s">
        <v>96</v>
      </c>
      <c r="N33" s="218"/>
      <c r="O33" s="88"/>
      <c r="P33" s="238">
        <f>$F$32</f>
        <v>230</v>
      </c>
      <c r="Q33" s="227"/>
      <c r="R33" s="195"/>
      <c r="S33" s="90"/>
      <c r="T33" s="90"/>
      <c r="U33" s="90"/>
      <c r="V33" s="90"/>
    </row>
    <row r="34" spans="1:22" ht="14.1" customHeight="1" x14ac:dyDescent="0.25">
      <c r="A34" s="344"/>
      <c r="B34" s="90"/>
      <c r="C34" s="205" t="s">
        <v>151</v>
      </c>
      <c r="D34" s="206"/>
      <c r="E34" s="88"/>
      <c r="F34" s="229">
        <f>F32-F33</f>
        <v>10</v>
      </c>
      <c r="G34" s="173"/>
      <c r="H34" s="200" t="s">
        <v>151</v>
      </c>
      <c r="I34" s="88"/>
      <c r="J34" s="88"/>
      <c r="K34" s="239">
        <f>K32-K33</f>
        <v>10</v>
      </c>
      <c r="L34" s="209"/>
      <c r="M34" s="200" t="s">
        <v>151</v>
      </c>
      <c r="N34" s="88"/>
      <c r="O34" s="88"/>
      <c r="P34" s="240">
        <f>P33-P32</f>
        <v>10</v>
      </c>
      <c r="Q34" s="189"/>
      <c r="R34" s="195"/>
      <c r="S34" s="90"/>
      <c r="T34" s="90"/>
      <c r="U34" s="90"/>
      <c r="V34" s="90"/>
    </row>
    <row r="35" spans="1:22" ht="14.1" customHeight="1" x14ac:dyDescent="0.25">
      <c r="A35" s="344"/>
      <c r="B35" s="90"/>
      <c r="C35" s="225" t="s">
        <v>181</v>
      </c>
      <c r="D35" s="88"/>
      <c r="E35" s="88"/>
      <c r="F35" s="201">
        <f>IF(F19="s",F21-F33-F25,F33-F21+F25)</f>
        <v>-20.433333333333334</v>
      </c>
      <c r="G35" s="216"/>
      <c r="H35" s="200" t="s">
        <v>156</v>
      </c>
      <c r="I35" s="88"/>
      <c r="J35" s="88"/>
      <c r="K35" s="239">
        <f>K24</f>
        <v>0.2</v>
      </c>
      <c r="L35" s="204"/>
      <c r="M35" s="200" t="s">
        <v>147</v>
      </c>
      <c r="N35" s="88"/>
      <c r="O35" s="88"/>
      <c r="P35" s="240">
        <f>P24</f>
        <v>0.2</v>
      </c>
      <c r="Q35" s="204"/>
      <c r="R35" s="195"/>
      <c r="S35" s="90"/>
      <c r="T35" s="90"/>
      <c r="U35" s="90"/>
      <c r="V35" s="90"/>
    </row>
    <row r="36" spans="1:22" ht="14.1" customHeight="1" x14ac:dyDescent="0.25">
      <c r="A36" s="344"/>
      <c r="B36" s="90"/>
      <c r="C36" s="225" t="s">
        <v>152</v>
      </c>
      <c r="D36" s="88"/>
      <c r="E36" s="88"/>
      <c r="F36" s="201">
        <f>F35*F7/F6</f>
        <v>-17.768115942028984</v>
      </c>
      <c r="G36" s="189"/>
      <c r="H36" s="200" t="s">
        <v>98</v>
      </c>
      <c r="I36" s="88"/>
      <c r="J36" s="88"/>
      <c r="K36" s="239">
        <f>K25</f>
        <v>0.23333333333333334</v>
      </c>
      <c r="L36" s="204"/>
      <c r="M36" s="200" t="s">
        <v>98</v>
      </c>
      <c r="N36" s="88"/>
      <c r="O36" s="88"/>
      <c r="P36" s="240">
        <f>P25</f>
        <v>0.23333333333333334</v>
      </c>
      <c r="Q36" s="221"/>
      <c r="R36" s="195"/>
      <c r="S36" s="90"/>
      <c r="T36" s="90"/>
      <c r="U36" s="90"/>
      <c r="V36" s="90"/>
    </row>
    <row r="37" spans="1:22" ht="14.1" customHeight="1" x14ac:dyDescent="0.25">
      <c r="A37" s="344"/>
      <c r="B37" s="90"/>
      <c r="C37" s="241" t="s">
        <v>190</v>
      </c>
      <c r="D37" s="242"/>
      <c r="E37" s="319" t="str">
        <f>IF($F$19="S","Floor Price",IF($F$19="b","Ceiling Price","Enter S or B"))</f>
        <v>Floor Price</v>
      </c>
      <c r="F37" s="215">
        <f>IF(F19="s",F32+F35,F32+F35)</f>
        <v>209.56666666666666</v>
      </c>
      <c r="G37" s="167"/>
      <c r="H37" s="200" t="s">
        <v>157</v>
      </c>
      <c r="I37" s="88"/>
      <c r="J37" s="88"/>
      <c r="K37" s="240">
        <f>K26</f>
        <v>0.43333333333333335</v>
      </c>
      <c r="L37" s="204"/>
      <c r="M37" s="200" t="s">
        <v>162</v>
      </c>
      <c r="N37" s="88"/>
      <c r="O37" s="88"/>
      <c r="P37" s="239">
        <f>P26</f>
        <v>0.43333333333333335</v>
      </c>
      <c r="Q37" s="209"/>
      <c r="R37" s="195"/>
      <c r="S37" s="90"/>
      <c r="T37" s="90"/>
      <c r="U37" s="90"/>
      <c r="V37" s="90"/>
    </row>
    <row r="38" spans="1:22" ht="14.1" customHeight="1" x14ac:dyDescent="0.25">
      <c r="A38" s="344"/>
      <c r="B38" s="90"/>
      <c r="C38" s="205" t="s">
        <v>6</v>
      </c>
      <c r="D38" s="206"/>
      <c r="E38" s="88"/>
      <c r="F38" s="249">
        <f>$F$10</f>
        <v>0.86956521739130443</v>
      </c>
      <c r="G38" s="217"/>
      <c r="H38" s="225" t="s">
        <v>182</v>
      </c>
      <c r="I38" s="88"/>
      <c r="J38" s="88"/>
      <c r="K38" s="240">
        <f>IF(K33&gt;=K27,-K28-K26,K27-K33-K28-K26)</f>
        <v>-5.4333333333333336</v>
      </c>
      <c r="L38" s="209"/>
      <c r="M38" s="225" t="s">
        <v>183</v>
      </c>
      <c r="N38" s="88"/>
      <c r="O38" s="88"/>
      <c r="P38" s="246">
        <f>IF(P27&gt;P32,-P28,P32-P27-P28)</f>
        <v>5</v>
      </c>
      <c r="Q38" s="209"/>
      <c r="R38" s="195"/>
      <c r="S38" s="90"/>
      <c r="T38" s="90"/>
      <c r="U38" s="90"/>
      <c r="V38" s="90"/>
    </row>
    <row r="39" spans="1:22" ht="14.1" customHeight="1" x14ac:dyDescent="0.25">
      <c r="A39" s="344"/>
      <c r="B39" s="90"/>
      <c r="C39" s="213" t="s">
        <v>101</v>
      </c>
      <c r="D39" s="214"/>
      <c r="E39" s="187"/>
      <c r="F39" s="215">
        <f>F32+F36</f>
        <v>212.231884057971</v>
      </c>
      <c r="G39" s="217"/>
      <c r="H39" s="225" t="s">
        <v>158</v>
      </c>
      <c r="I39" s="88"/>
      <c r="J39" s="88"/>
      <c r="K39" s="240">
        <f>(K38*500*F9)/($F$4*$F$5)</f>
        <v>-4.7246376811594208</v>
      </c>
      <c r="L39" s="209"/>
      <c r="M39" s="225" t="s">
        <v>184</v>
      </c>
      <c r="N39" s="88"/>
      <c r="O39" s="88"/>
      <c r="P39" s="248">
        <f>(IF(P38&lt;0,P38-P37,P38-P37)*500*F9)/($F$4*$F$5)</f>
        <v>3.9710144927536226</v>
      </c>
      <c r="Q39" s="209"/>
      <c r="R39" s="195"/>
      <c r="S39" s="90"/>
      <c r="T39" s="90"/>
      <c r="U39" s="90"/>
      <c r="V39" s="90"/>
    </row>
    <row r="40" spans="1:22" ht="14.1" customHeight="1" x14ac:dyDescent="0.25">
      <c r="A40" s="344"/>
      <c r="B40" s="90"/>
      <c r="C40" s="90"/>
      <c r="D40" s="90"/>
      <c r="E40" s="256" t="s">
        <v>102</v>
      </c>
      <c r="F40" s="90"/>
      <c r="G40" s="250"/>
      <c r="H40" s="397" t="s">
        <v>159</v>
      </c>
      <c r="I40" s="288"/>
      <c r="J40" s="187"/>
      <c r="K40" s="398">
        <f>IF(K33&gt;=K27,K32-K26-K28,K32+(K27-K33)-K28-K26)</f>
        <v>224.56666666666666</v>
      </c>
      <c r="L40" s="209"/>
      <c r="M40" s="251" t="s">
        <v>163</v>
      </c>
      <c r="N40" s="134"/>
      <c r="O40" s="134"/>
      <c r="P40" s="252">
        <f>P33-P37+P38</f>
        <v>234.56666666666666</v>
      </c>
      <c r="Q40" s="204"/>
      <c r="R40" s="195"/>
      <c r="S40" s="90"/>
      <c r="T40" s="90"/>
      <c r="U40" s="90"/>
      <c r="V40" s="90"/>
    </row>
    <row r="41" spans="1:22" ht="14.1" customHeight="1" x14ac:dyDescent="0.25">
      <c r="A41" s="344"/>
      <c r="B41" s="90"/>
      <c r="G41" s="216"/>
      <c r="H41" s="205" t="s">
        <v>6</v>
      </c>
      <c r="I41" s="88"/>
      <c r="J41" s="88"/>
      <c r="K41" s="396">
        <f>$F$10</f>
        <v>0.86956521739130443</v>
      </c>
      <c r="L41" s="219"/>
      <c r="M41" s="253" t="s">
        <v>112</v>
      </c>
      <c r="N41" s="254"/>
      <c r="O41" s="192"/>
      <c r="P41" s="255">
        <f>P33-P39</f>
        <v>226.02898550724638</v>
      </c>
      <c r="Q41" s="204"/>
      <c r="R41" s="195"/>
      <c r="S41" s="90"/>
      <c r="T41" s="90"/>
      <c r="U41" s="90"/>
      <c r="V41" s="90"/>
    </row>
    <row r="42" spans="1:22" ht="14.1" customHeight="1" x14ac:dyDescent="0.25">
      <c r="A42" s="344"/>
      <c r="B42" s="90"/>
      <c r="G42" s="195"/>
      <c r="H42" s="257" t="s">
        <v>185</v>
      </c>
      <c r="I42" s="258"/>
      <c r="J42" s="187"/>
      <c r="K42" s="259">
        <f>K32+K39</f>
        <v>225.27536231884059</v>
      </c>
      <c r="L42" s="204"/>
      <c r="M42" s="90"/>
      <c r="N42" s="226"/>
      <c r="O42" s="256" t="s">
        <v>102</v>
      </c>
      <c r="P42" s="33"/>
      <c r="Q42" s="195"/>
      <c r="R42" s="195"/>
      <c r="S42" s="90"/>
      <c r="T42" s="90"/>
      <c r="U42" s="90"/>
      <c r="V42" s="90"/>
    </row>
    <row r="43" spans="1:22" ht="14.1" customHeight="1" x14ac:dyDescent="0.25">
      <c r="A43" s="90"/>
      <c r="B43" s="160"/>
      <c r="C43" s="194"/>
      <c r="D43" s="195"/>
      <c r="E43" s="195"/>
      <c r="F43" s="189"/>
      <c r="G43" s="195"/>
      <c r="H43" s="90"/>
      <c r="I43" s="90"/>
      <c r="J43" s="260" t="s">
        <v>109</v>
      </c>
      <c r="K43" s="90"/>
      <c r="L43" s="209"/>
      <c r="M43" s="33"/>
      <c r="N43" s="33"/>
      <c r="O43" s="33"/>
      <c r="P43" s="33"/>
      <c r="Q43" s="247"/>
      <c r="R43" s="195"/>
      <c r="S43" s="90"/>
      <c r="T43" s="90"/>
      <c r="U43" s="90"/>
      <c r="V43" s="90"/>
    </row>
    <row r="44" spans="1:22" ht="14.1" customHeight="1" x14ac:dyDescent="0.2">
      <c r="L44" s="7"/>
    </row>
    <row r="45" spans="1:22" ht="14.1" customHeight="1" x14ac:dyDescent="0.2">
      <c r="L45" s="7"/>
    </row>
    <row r="46" spans="1:22" ht="14.1" customHeight="1" x14ac:dyDescent="0.2">
      <c r="J46" s="72"/>
      <c r="U46" s="13"/>
    </row>
    <row r="47" spans="1:22" ht="14.1" customHeight="1" x14ac:dyDescent="0.2">
      <c r="J47" s="72"/>
      <c r="U47" s="13"/>
    </row>
    <row r="48" spans="1:22" ht="14.1" customHeight="1" x14ac:dyDescent="0.2">
      <c r="J48" s="72"/>
      <c r="U48" s="13"/>
    </row>
    <row r="49" spans="10:21" ht="14.1" customHeight="1" x14ac:dyDescent="0.2">
      <c r="J49" s="72"/>
      <c r="U49" s="13"/>
    </row>
    <row r="50" spans="10:21" ht="14.1" customHeight="1" x14ac:dyDescent="0.2">
      <c r="J50" s="72"/>
      <c r="U50" s="13"/>
    </row>
    <row r="51" spans="10:21" ht="14.1" customHeight="1" x14ac:dyDescent="0.2">
      <c r="J51" s="72"/>
      <c r="U51" s="13"/>
    </row>
    <row r="52" spans="10:21" ht="14.1" customHeight="1" x14ac:dyDescent="0.2">
      <c r="J52" s="72"/>
      <c r="U52" s="13"/>
    </row>
    <row r="53" spans="10:21" ht="14.1" customHeight="1" x14ac:dyDescent="0.2">
      <c r="J53" s="72"/>
      <c r="U53" s="13"/>
    </row>
    <row r="54" spans="10:21" ht="14.1" customHeight="1" x14ac:dyDescent="0.2">
      <c r="J54" s="72"/>
      <c r="U54" s="13"/>
    </row>
    <row r="55" spans="10:21" ht="14.1" customHeight="1" x14ac:dyDescent="0.2">
      <c r="J55" s="72"/>
      <c r="U55" s="13"/>
    </row>
    <row r="56" spans="10:21" ht="14.1" customHeight="1" x14ac:dyDescent="0.2">
      <c r="J56" s="72"/>
      <c r="U56" s="13"/>
    </row>
    <row r="57" spans="10:21" ht="14.1" customHeight="1" x14ac:dyDescent="0.2">
      <c r="J57" s="72"/>
      <c r="U57" s="13"/>
    </row>
    <row r="58" spans="10:21" ht="14.1" customHeight="1" x14ac:dyDescent="0.2">
      <c r="J58" s="72"/>
      <c r="U58" s="13"/>
    </row>
    <row r="59" spans="10:21" ht="14.1" customHeight="1" x14ac:dyDescent="0.2">
      <c r="J59" s="72"/>
      <c r="U59" s="13"/>
    </row>
    <row r="60" spans="10:21" ht="14.1" customHeight="1" x14ac:dyDescent="0.2">
      <c r="J60" s="72"/>
      <c r="U60" s="13"/>
    </row>
    <row r="61" spans="10:21" ht="14.1" customHeight="1" x14ac:dyDescent="0.2">
      <c r="J61" s="72"/>
      <c r="U61" s="13"/>
    </row>
    <row r="62" spans="10:21" ht="14.1" customHeight="1" x14ac:dyDescent="0.2">
      <c r="J62" s="72"/>
      <c r="U62" s="13"/>
    </row>
    <row r="63" spans="10:21" ht="14.1" customHeight="1" x14ac:dyDescent="0.2">
      <c r="J63" s="72"/>
      <c r="U63" s="13"/>
    </row>
    <row r="64" spans="10:21" ht="14.1" customHeight="1" x14ac:dyDescent="0.2">
      <c r="J64" s="72"/>
      <c r="U64" s="13"/>
    </row>
    <row r="65" spans="2:23" ht="14.1" customHeight="1" x14ac:dyDescent="0.2">
      <c r="J65" s="72"/>
      <c r="U65" s="13"/>
    </row>
    <row r="66" spans="2:23" ht="14.1" customHeight="1" x14ac:dyDescent="0.2">
      <c r="J66" s="72"/>
      <c r="U66" s="13"/>
    </row>
    <row r="67" spans="2:23" ht="14.1" customHeight="1" x14ac:dyDescent="0.2">
      <c r="G67" s="27" t="s">
        <v>108</v>
      </c>
      <c r="J67" s="72"/>
      <c r="M67" s="27" t="s">
        <v>113</v>
      </c>
      <c r="U67" s="13"/>
    </row>
    <row r="68" spans="2:23" ht="14.1" customHeight="1" x14ac:dyDescent="0.2">
      <c r="J68" s="72"/>
      <c r="U68" s="13"/>
    </row>
    <row r="69" spans="2:23" ht="14.1" customHeight="1" x14ac:dyDescent="0.2">
      <c r="J69" s="72"/>
      <c r="U69" s="13"/>
    </row>
    <row r="70" spans="2:23" ht="14.1" customHeight="1" x14ac:dyDescent="0.2">
      <c r="J70" s="72"/>
      <c r="U70" s="13"/>
    </row>
    <row r="71" spans="2:23" ht="14.1" customHeight="1" x14ac:dyDescent="0.2">
      <c r="J71" s="72"/>
      <c r="U71" s="13"/>
    </row>
    <row r="72" spans="2:23" ht="14.1" customHeight="1" x14ac:dyDescent="0.2">
      <c r="J72" s="72"/>
      <c r="U72" s="13"/>
    </row>
    <row r="73" spans="2:23" ht="14.1" customHeight="1" x14ac:dyDescent="0.2">
      <c r="J73" s="72"/>
      <c r="U73" s="13"/>
    </row>
    <row r="74" spans="2:23" x14ac:dyDescent="0.2">
      <c r="J74" s="19"/>
      <c r="L74" s="30"/>
      <c r="W74" s="13"/>
    </row>
    <row r="75" spans="2:23" x14ac:dyDescent="0.2">
      <c r="B75" s="1" t="s">
        <v>2</v>
      </c>
      <c r="C75" s="1"/>
      <c r="D75" s="1"/>
      <c r="E75" s="1"/>
      <c r="F75" s="15">
        <v>1</v>
      </c>
      <c r="G75" s="13"/>
      <c r="H75" s="13"/>
      <c r="I75" s="13"/>
      <c r="J75" s="13"/>
      <c r="K75" s="13"/>
      <c r="L75" s="13"/>
      <c r="M75" s="13"/>
      <c r="N75" s="13"/>
      <c r="O75" s="13"/>
      <c r="P75" s="13"/>
      <c r="Q75" s="13"/>
      <c r="R75" s="13"/>
      <c r="S75" s="13"/>
      <c r="T75" s="13"/>
      <c r="U75" s="13"/>
      <c r="V75" s="13"/>
      <c r="W75" s="13"/>
    </row>
    <row r="76" spans="2:23" x14ac:dyDescent="0.2">
      <c r="B76" s="1" t="s">
        <v>103</v>
      </c>
      <c r="C76" s="1"/>
      <c r="D76" s="1"/>
      <c r="E76" s="1"/>
      <c r="F76" s="14">
        <f>F21</f>
        <v>200</v>
      </c>
      <c r="G76" s="13"/>
      <c r="H76" s="13"/>
      <c r="I76" s="13"/>
      <c r="J76" s="13"/>
      <c r="K76" s="13"/>
      <c r="L76" s="13"/>
      <c r="M76" s="13"/>
      <c r="N76" s="13"/>
      <c r="O76" s="13"/>
      <c r="P76" s="13"/>
      <c r="Q76" s="13"/>
      <c r="R76" s="13"/>
      <c r="S76" s="13"/>
      <c r="T76" s="13"/>
      <c r="U76" s="13"/>
      <c r="V76" s="13"/>
      <c r="W76" s="13"/>
    </row>
    <row r="77" spans="2:23" x14ac:dyDescent="0.2">
      <c r="B77" s="1" t="s">
        <v>1</v>
      </c>
      <c r="C77" s="1"/>
      <c r="D77" s="1"/>
      <c r="E77" s="1"/>
      <c r="F77" s="13">
        <f t="shared" ref="F77:M77" si="0">G77-$F$75</f>
        <v>2</v>
      </c>
      <c r="G77" s="13">
        <f t="shared" si="0"/>
        <v>3</v>
      </c>
      <c r="H77" s="13">
        <f t="shared" si="0"/>
        <v>4</v>
      </c>
      <c r="I77" s="13">
        <f t="shared" si="0"/>
        <v>5</v>
      </c>
      <c r="J77" s="13">
        <f t="shared" si="0"/>
        <v>6</v>
      </c>
      <c r="K77" s="13">
        <f t="shared" si="0"/>
        <v>7</v>
      </c>
      <c r="L77" s="13">
        <f t="shared" si="0"/>
        <v>8</v>
      </c>
      <c r="M77" s="13">
        <f t="shared" si="0"/>
        <v>9</v>
      </c>
      <c r="N77" s="14">
        <f>F22</f>
        <v>10</v>
      </c>
      <c r="O77" s="13">
        <f t="shared" ref="O77:V77" si="1">N77+$F$75</f>
        <v>11</v>
      </c>
      <c r="P77" s="13">
        <f t="shared" si="1"/>
        <v>12</v>
      </c>
      <c r="Q77" s="13">
        <f t="shared" si="1"/>
        <v>13</v>
      </c>
      <c r="R77" s="13">
        <f t="shared" si="1"/>
        <v>14</v>
      </c>
      <c r="S77" s="13">
        <f t="shared" si="1"/>
        <v>15</v>
      </c>
      <c r="T77" s="13">
        <f t="shared" si="1"/>
        <v>16</v>
      </c>
      <c r="U77" s="13">
        <f t="shared" si="1"/>
        <v>17</v>
      </c>
      <c r="V77" s="13">
        <f t="shared" si="1"/>
        <v>18</v>
      </c>
      <c r="W77" s="13"/>
    </row>
    <row r="78" spans="2:23" x14ac:dyDescent="0.2">
      <c r="B78" s="1" t="s">
        <v>3</v>
      </c>
      <c r="C78" s="1"/>
      <c r="D78" s="1"/>
      <c r="E78" s="1"/>
      <c r="F78" s="13">
        <f t="shared" ref="F78:V78" si="2">$F$76+F77-$F$25</f>
        <v>201.56666666666666</v>
      </c>
      <c r="G78" s="13">
        <f t="shared" si="2"/>
        <v>202.56666666666666</v>
      </c>
      <c r="H78" s="13">
        <f t="shared" si="2"/>
        <v>203.56666666666666</v>
      </c>
      <c r="I78" s="13">
        <f t="shared" si="2"/>
        <v>204.56666666666666</v>
      </c>
      <c r="J78" s="13">
        <f t="shared" si="2"/>
        <v>205.56666666666666</v>
      </c>
      <c r="K78" s="13">
        <f t="shared" si="2"/>
        <v>206.56666666666666</v>
      </c>
      <c r="L78" s="13">
        <f t="shared" si="2"/>
        <v>207.56666666666666</v>
      </c>
      <c r="M78" s="13">
        <f t="shared" si="2"/>
        <v>208.56666666666666</v>
      </c>
      <c r="N78" s="13">
        <f t="shared" si="2"/>
        <v>209.56666666666666</v>
      </c>
      <c r="O78" s="13">
        <f t="shared" si="2"/>
        <v>210.56666666666666</v>
      </c>
      <c r="P78" s="13">
        <f t="shared" si="2"/>
        <v>211.56666666666666</v>
      </c>
      <c r="Q78" s="13">
        <f t="shared" si="2"/>
        <v>212.56666666666666</v>
      </c>
      <c r="R78" s="13">
        <f t="shared" si="2"/>
        <v>213.56666666666666</v>
      </c>
      <c r="S78" s="13">
        <f t="shared" si="2"/>
        <v>214.56666666666666</v>
      </c>
      <c r="T78" s="13">
        <f t="shared" si="2"/>
        <v>215.56666666666666</v>
      </c>
      <c r="U78" s="13">
        <f t="shared" si="2"/>
        <v>216.56666666666666</v>
      </c>
      <c r="V78" s="13">
        <f t="shared" si="2"/>
        <v>217.56666666666666</v>
      </c>
      <c r="W78" s="1"/>
    </row>
    <row r="79" spans="2:23" x14ac:dyDescent="0.2">
      <c r="B79" s="1"/>
      <c r="C79" s="1"/>
      <c r="D79" s="1"/>
      <c r="E79" s="1"/>
      <c r="F79" s="13"/>
      <c r="G79" s="13"/>
      <c r="H79" s="13"/>
      <c r="I79" s="13"/>
      <c r="J79" s="13"/>
      <c r="K79" s="13"/>
      <c r="L79" s="13"/>
      <c r="M79" s="13"/>
      <c r="N79" s="13"/>
      <c r="O79" s="13"/>
      <c r="P79" s="13"/>
      <c r="Q79" s="13"/>
      <c r="R79" s="13"/>
      <c r="S79" s="13"/>
      <c r="T79" s="13"/>
      <c r="U79" s="13"/>
      <c r="V79" s="13"/>
      <c r="W79" s="1"/>
    </row>
    <row r="81" spans="2:40" x14ac:dyDescent="0.2">
      <c r="F81" t="s">
        <v>14</v>
      </c>
      <c r="J81" t="s">
        <v>13</v>
      </c>
      <c r="M81" s="73">
        <v>1.5</v>
      </c>
      <c r="N81" s="73">
        <v>1.25</v>
      </c>
      <c r="O81" s="73">
        <v>1</v>
      </c>
      <c r="P81" s="73">
        <v>0.75</v>
      </c>
      <c r="Q81" s="73">
        <v>0.5</v>
      </c>
      <c r="R81" s="73">
        <v>0.25</v>
      </c>
      <c r="S81" s="73">
        <v>0</v>
      </c>
      <c r="T81" s="73">
        <v>-0.25</v>
      </c>
      <c r="U81" s="73">
        <v>-0.5</v>
      </c>
      <c r="V81" s="73">
        <v>-0.75</v>
      </c>
      <c r="W81" s="73">
        <v>-1</v>
      </c>
      <c r="X81" s="73">
        <v>-1.25</v>
      </c>
      <c r="Y81" s="73">
        <v>-1.5</v>
      </c>
      <c r="Z81" s="73"/>
      <c r="AA81" s="73"/>
      <c r="AB81" s="73"/>
    </row>
    <row r="82" spans="2:40" x14ac:dyDescent="0.2">
      <c r="M82" s="73"/>
      <c r="N82" s="73"/>
      <c r="O82" s="73"/>
      <c r="P82" s="73"/>
      <c r="Q82" s="73"/>
      <c r="R82" s="73"/>
      <c r="S82" s="73"/>
      <c r="T82" s="73"/>
      <c r="U82" s="73"/>
      <c r="V82" s="73"/>
      <c r="W82" s="73"/>
      <c r="X82" s="73"/>
      <c r="Y82" s="73"/>
      <c r="Z82" s="73"/>
      <c r="AA82" s="73"/>
      <c r="AB82" s="73"/>
    </row>
    <row r="83" spans="2:40" x14ac:dyDescent="0.2">
      <c r="J83" t="s">
        <v>8</v>
      </c>
      <c r="N83" t="s">
        <v>9</v>
      </c>
    </row>
    <row r="84" spans="2:40" ht="13.5" thickBot="1" x14ac:dyDescent="0.25">
      <c r="F84" s="8"/>
      <c r="G84" s="8"/>
      <c r="H84" s="8"/>
      <c r="J84" t="s">
        <v>10</v>
      </c>
      <c r="K84" t="str">
        <f>IF(K21="P",K27-K28,"NA")</f>
        <v>NA</v>
      </c>
      <c r="N84" t="s">
        <v>11</v>
      </c>
      <c r="O84" t="str">
        <f>IF(K21="C",K27-K28,"NA")</f>
        <v>NA</v>
      </c>
    </row>
    <row r="85" spans="2:40" ht="13.5" thickBot="1" x14ac:dyDescent="0.25">
      <c r="F85" t="s">
        <v>18</v>
      </c>
      <c r="H85" s="76">
        <v>1</v>
      </c>
      <c r="J85" t="s">
        <v>12</v>
      </c>
    </row>
    <row r="86" spans="2:40" x14ac:dyDescent="0.2">
      <c r="H86" s="9"/>
    </row>
    <row r="87" spans="2:40" x14ac:dyDescent="0.2">
      <c r="B87" s="6" t="s">
        <v>15</v>
      </c>
      <c r="F87" s="77">
        <f t="shared" ref="F87:U87" si="3">G87-$H$85</f>
        <v>184</v>
      </c>
      <c r="G87" s="77">
        <f t="shared" si="3"/>
        <v>185</v>
      </c>
      <c r="H87" s="77">
        <f t="shared" si="3"/>
        <v>186</v>
      </c>
      <c r="I87" s="77">
        <f t="shared" si="3"/>
        <v>187</v>
      </c>
      <c r="J87" s="77">
        <f t="shared" si="3"/>
        <v>188</v>
      </c>
      <c r="K87" s="77">
        <f t="shared" si="3"/>
        <v>189</v>
      </c>
      <c r="L87" s="77">
        <f t="shared" si="3"/>
        <v>190</v>
      </c>
      <c r="M87" s="77">
        <f t="shared" si="3"/>
        <v>191</v>
      </c>
      <c r="N87" s="77">
        <f t="shared" si="3"/>
        <v>192</v>
      </c>
      <c r="O87" s="77">
        <f t="shared" si="3"/>
        <v>193</v>
      </c>
      <c r="P87" s="77">
        <f t="shared" si="3"/>
        <v>194</v>
      </c>
      <c r="Q87" s="77">
        <f t="shared" si="3"/>
        <v>195</v>
      </c>
      <c r="R87" s="77">
        <f t="shared" si="3"/>
        <v>196</v>
      </c>
      <c r="S87" s="77">
        <f t="shared" si="3"/>
        <v>197</v>
      </c>
      <c r="T87" s="77">
        <f t="shared" si="3"/>
        <v>198</v>
      </c>
      <c r="U87" s="77">
        <f t="shared" si="3"/>
        <v>199</v>
      </c>
      <c r="V87" s="78">
        <f>K22</f>
        <v>200</v>
      </c>
      <c r="W87" s="77">
        <f t="shared" ref="W87:AM87" si="4">V87+$H$85</f>
        <v>201</v>
      </c>
      <c r="X87" s="77">
        <f t="shared" si="4"/>
        <v>202</v>
      </c>
      <c r="Y87" s="77">
        <f t="shared" si="4"/>
        <v>203</v>
      </c>
      <c r="Z87" s="77">
        <f t="shared" si="4"/>
        <v>204</v>
      </c>
      <c r="AA87" s="77">
        <f t="shared" si="4"/>
        <v>205</v>
      </c>
      <c r="AB87" s="77">
        <f t="shared" si="4"/>
        <v>206</v>
      </c>
      <c r="AC87" s="77">
        <f t="shared" si="4"/>
        <v>207</v>
      </c>
      <c r="AD87" s="77">
        <f t="shared" si="4"/>
        <v>208</v>
      </c>
      <c r="AE87" s="77">
        <f t="shared" si="4"/>
        <v>209</v>
      </c>
      <c r="AF87" s="77">
        <f t="shared" si="4"/>
        <v>210</v>
      </c>
      <c r="AG87" s="77">
        <f t="shared" si="4"/>
        <v>211</v>
      </c>
      <c r="AH87" s="77">
        <f t="shared" si="4"/>
        <v>212</v>
      </c>
      <c r="AI87" s="77">
        <f t="shared" si="4"/>
        <v>213</v>
      </c>
      <c r="AJ87" s="77">
        <f t="shared" si="4"/>
        <v>214</v>
      </c>
      <c r="AK87" s="77">
        <f t="shared" si="4"/>
        <v>215</v>
      </c>
      <c r="AL87" s="77">
        <f t="shared" si="4"/>
        <v>216</v>
      </c>
      <c r="AM87" s="77">
        <f t="shared" si="4"/>
        <v>217</v>
      </c>
    </row>
    <row r="88" spans="2:40" x14ac:dyDescent="0.2">
      <c r="B88" s="378" t="s">
        <v>23</v>
      </c>
      <c r="C88" s="79" t="s">
        <v>19</v>
      </c>
      <c r="D88" s="79"/>
      <c r="E88" s="79"/>
      <c r="F88" s="80">
        <f t="shared" ref="F88:AM88" si="5">IF(F87&gt;($K$27),-$K$28,$K$27-$K$28-F87)</f>
        <v>1</v>
      </c>
      <c r="G88" s="80">
        <f t="shared" si="5"/>
        <v>0</v>
      </c>
      <c r="H88" s="80">
        <f t="shared" si="5"/>
        <v>-1</v>
      </c>
      <c r="I88" s="80">
        <f t="shared" si="5"/>
        <v>-2</v>
      </c>
      <c r="J88" s="80">
        <f t="shared" si="5"/>
        <v>-3</v>
      </c>
      <c r="K88" s="80">
        <f t="shared" si="5"/>
        <v>-4</v>
      </c>
      <c r="L88" s="80">
        <f t="shared" si="5"/>
        <v>-5</v>
      </c>
      <c r="M88" s="80">
        <f t="shared" si="5"/>
        <v>-5</v>
      </c>
      <c r="N88" s="80">
        <f t="shared" si="5"/>
        <v>-5</v>
      </c>
      <c r="O88" s="80">
        <f t="shared" si="5"/>
        <v>-5</v>
      </c>
      <c r="P88" s="80">
        <f t="shared" si="5"/>
        <v>-5</v>
      </c>
      <c r="Q88" s="80">
        <f t="shared" si="5"/>
        <v>-5</v>
      </c>
      <c r="R88" s="80">
        <f t="shared" si="5"/>
        <v>-5</v>
      </c>
      <c r="S88" s="80">
        <f t="shared" si="5"/>
        <v>-5</v>
      </c>
      <c r="T88" s="80">
        <f t="shared" si="5"/>
        <v>-5</v>
      </c>
      <c r="U88" s="80">
        <f t="shared" si="5"/>
        <v>-5</v>
      </c>
      <c r="V88" s="80">
        <f t="shared" si="5"/>
        <v>-5</v>
      </c>
      <c r="W88" s="80">
        <f t="shared" si="5"/>
        <v>-5</v>
      </c>
      <c r="X88" s="80">
        <f t="shared" si="5"/>
        <v>-5</v>
      </c>
      <c r="Y88" s="80">
        <f t="shared" si="5"/>
        <v>-5</v>
      </c>
      <c r="Z88" s="80">
        <f t="shared" si="5"/>
        <v>-5</v>
      </c>
      <c r="AA88" s="80">
        <f t="shared" si="5"/>
        <v>-5</v>
      </c>
      <c r="AB88" s="80">
        <f t="shared" si="5"/>
        <v>-5</v>
      </c>
      <c r="AC88" s="80">
        <f t="shared" si="5"/>
        <v>-5</v>
      </c>
      <c r="AD88" s="80">
        <f t="shared" si="5"/>
        <v>-5</v>
      </c>
      <c r="AE88" s="80">
        <f t="shared" si="5"/>
        <v>-5</v>
      </c>
      <c r="AF88" s="80">
        <f t="shared" si="5"/>
        <v>-5</v>
      </c>
      <c r="AG88" s="80">
        <f t="shared" si="5"/>
        <v>-5</v>
      </c>
      <c r="AH88" s="80">
        <f t="shared" si="5"/>
        <v>-5</v>
      </c>
      <c r="AI88" s="80">
        <f t="shared" si="5"/>
        <v>-5</v>
      </c>
      <c r="AJ88" s="80">
        <f t="shared" si="5"/>
        <v>-5</v>
      </c>
      <c r="AK88" s="80">
        <f t="shared" si="5"/>
        <v>-5</v>
      </c>
      <c r="AL88" s="80">
        <f t="shared" si="5"/>
        <v>-5</v>
      </c>
      <c r="AM88" s="80">
        <f t="shared" si="5"/>
        <v>-5</v>
      </c>
      <c r="AN88" s="11" t="s">
        <v>26</v>
      </c>
    </row>
    <row r="89" spans="2:40" x14ac:dyDescent="0.2">
      <c r="B89" s="378"/>
      <c r="C89" s="79" t="s">
        <v>24</v>
      </c>
      <c r="D89" s="79"/>
      <c r="E89" s="79"/>
      <c r="F89" s="80">
        <f t="shared" ref="F89:AM89" si="6">F87+$K$23</f>
        <v>194</v>
      </c>
      <c r="G89" s="80">
        <f t="shared" si="6"/>
        <v>195</v>
      </c>
      <c r="H89" s="80">
        <f t="shared" si="6"/>
        <v>196</v>
      </c>
      <c r="I89" s="80">
        <f t="shared" si="6"/>
        <v>197</v>
      </c>
      <c r="J89" s="80">
        <f t="shared" si="6"/>
        <v>198</v>
      </c>
      <c r="K89" s="80">
        <f t="shared" si="6"/>
        <v>199</v>
      </c>
      <c r="L89" s="80">
        <f t="shared" si="6"/>
        <v>200</v>
      </c>
      <c r="M89" s="80">
        <f t="shared" si="6"/>
        <v>201</v>
      </c>
      <c r="N89" s="80">
        <f t="shared" si="6"/>
        <v>202</v>
      </c>
      <c r="O89" s="80">
        <f t="shared" si="6"/>
        <v>203</v>
      </c>
      <c r="P89" s="80">
        <f t="shared" si="6"/>
        <v>204</v>
      </c>
      <c r="Q89" s="80">
        <f t="shared" si="6"/>
        <v>205</v>
      </c>
      <c r="R89" s="80">
        <f t="shared" si="6"/>
        <v>206</v>
      </c>
      <c r="S89" s="80">
        <f t="shared" si="6"/>
        <v>207</v>
      </c>
      <c r="T89" s="80">
        <f t="shared" si="6"/>
        <v>208</v>
      </c>
      <c r="U89" s="80">
        <f t="shared" si="6"/>
        <v>209</v>
      </c>
      <c r="V89" s="80">
        <f t="shared" si="6"/>
        <v>210</v>
      </c>
      <c r="W89" s="80">
        <f t="shared" si="6"/>
        <v>211</v>
      </c>
      <c r="X89" s="80">
        <f t="shared" si="6"/>
        <v>212</v>
      </c>
      <c r="Y89" s="80">
        <f t="shared" si="6"/>
        <v>213</v>
      </c>
      <c r="Z89" s="80">
        <f t="shared" si="6"/>
        <v>214</v>
      </c>
      <c r="AA89" s="80">
        <f t="shared" si="6"/>
        <v>215</v>
      </c>
      <c r="AB89" s="80">
        <f t="shared" si="6"/>
        <v>216</v>
      </c>
      <c r="AC89" s="80">
        <f t="shared" si="6"/>
        <v>217</v>
      </c>
      <c r="AD89" s="80">
        <f t="shared" si="6"/>
        <v>218</v>
      </c>
      <c r="AE89" s="80">
        <f t="shared" si="6"/>
        <v>219</v>
      </c>
      <c r="AF89" s="80">
        <f t="shared" si="6"/>
        <v>220</v>
      </c>
      <c r="AG89" s="80">
        <f t="shared" si="6"/>
        <v>221</v>
      </c>
      <c r="AH89" s="80">
        <f t="shared" si="6"/>
        <v>222</v>
      </c>
      <c r="AI89" s="80">
        <f t="shared" si="6"/>
        <v>223</v>
      </c>
      <c r="AJ89" s="80">
        <f t="shared" si="6"/>
        <v>224</v>
      </c>
      <c r="AK89" s="80">
        <f t="shared" si="6"/>
        <v>225</v>
      </c>
      <c r="AL89" s="80">
        <f t="shared" si="6"/>
        <v>226</v>
      </c>
      <c r="AM89" s="80">
        <f t="shared" si="6"/>
        <v>227</v>
      </c>
      <c r="AN89" s="11" t="s">
        <v>24</v>
      </c>
    </row>
    <row r="90" spans="2:40" x14ac:dyDescent="0.2">
      <c r="B90" s="378"/>
      <c r="C90" s="79" t="s">
        <v>25</v>
      </c>
      <c r="D90" s="79"/>
      <c r="E90" s="79"/>
      <c r="F90" s="80">
        <f t="shared" ref="F90:AM90" si="7">F88+F89-$K$26</f>
        <v>194.56666666666666</v>
      </c>
      <c r="G90" s="80">
        <f t="shared" si="7"/>
        <v>194.56666666666666</v>
      </c>
      <c r="H90" s="80">
        <f t="shared" si="7"/>
        <v>194.56666666666666</v>
      </c>
      <c r="I90" s="80">
        <f t="shared" si="7"/>
        <v>194.56666666666666</v>
      </c>
      <c r="J90" s="80">
        <f t="shared" si="7"/>
        <v>194.56666666666666</v>
      </c>
      <c r="K90" s="80">
        <f t="shared" si="7"/>
        <v>194.56666666666666</v>
      </c>
      <c r="L90" s="80">
        <f t="shared" si="7"/>
        <v>194.56666666666666</v>
      </c>
      <c r="M90" s="80">
        <f t="shared" si="7"/>
        <v>195.56666666666666</v>
      </c>
      <c r="N90" s="80">
        <f t="shared" si="7"/>
        <v>196.56666666666666</v>
      </c>
      <c r="O90" s="80">
        <f t="shared" si="7"/>
        <v>197.56666666666666</v>
      </c>
      <c r="P90" s="80">
        <f t="shared" si="7"/>
        <v>198.56666666666666</v>
      </c>
      <c r="Q90" s="80">
        <f t="shared" si="7"/>
        <v>199.56666666666666</v>
      </c>
      <c r="R90" s="80">
        <f t="shared" si="7"/>
        <v>200.56666666666666</v>
      </c>
      <c r="S90" s="80">
        <f t="shared" si="7"/>
        <v>201.56666666666666</v>
      </c>
      <c r="T90" s="80">
        <f t="shared" si="7"/>
        <v>202.56666666666666</v>
      </c>
      <c r="U90" s="80">
        <f t="shared" si="7"/>
        <v>203.56666666666666</v>
      </c>
      <c r="V90" s="80">
        <f t="shared" si="7"/>
        <v>204.56666666666666</v>
      </c>
      <c r="W90" s="80">
        <f t="shared" si="7"/>
        <v>205.56666666666666</v>
      </c>
      <c r="X90" s="80">
        <f t="shared" si="7"/>
        <v>206.56666666666666</v>
      </c>
      <c r="Y90" s="80">
        <f t="shared" si="7"/>
        <v>207.56666666666666</v>
      </c>
      <c r="Z90" s="80">
        <f t="shared" si="7"/>
        <v>208.56666666666666</v>
      </c>
      <c r="AA90" s="80">
        <f t="shared" si="7"/>
        <v>209.56666666666666</v>
      </c>
      <c r="AB90" s="80">
        <f t="shared" si="7"/>
        <v>210.56666666666666</v>
      </c>
      <c r="AC90" s="80">
        <f t="shared" si="7"/>
        <v>211.56666666666666</v>
      </c>
      <c r="AD90" s="80">
        <f t="shared" si="7"/>
        <v>212.56666666666666</v>
      </c>
      <c r="AE90" s="80">
        <f t="shared" si="7"/>
        <v>213.56666666666666</v>
      </c>
      <c r="AF90" s="80">
        <f t="shared" si="7"/>
        <v>214.56666666666666</v>
      </c>
      <c r="AG90" s="80">
        <f t="shared" si="7"/>
        <v>215.56666666666666</v>
      </c>
      <c r="AH90" s="80">
        <f t="shared" si="7"/>
        <v>216.56666666666666</v>
      </c>
      <c r="AI90" s="80">
        <f t="shared" si="7"/>
        <v>217.56666666666666</v>
      </c>
      <c r="AJ90" s="80">
        <f t="shared" si="7"/>
        <v>218.56666666666666</v>
      </c>
      <c r="AK90" s="80">
        <f t="shared" si="7"/>
        <v>219.56666666666666</v>
      </c>
      <c r="AL90" s="80">
        <f t="shared" si="7"/>
        <v>220.56666666666666</v>
      </c>
      <c r="AM90" s="80">
        <f t="shared" si="7"/>
        <v>221.56666666666666</v>
      </c>
      <c r="AN90" s="11" t="s">
        <v>25</v>
      </c>
    </row>
    <row r="91" spans="2:40" x14ac:dyDescent="0.2">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11"/>
    </row>
    <row r="92" spans="2:40" x14ac:dyDescent="0.2">
      <c r="B92" s="6" t="s">
        <v>16</v>
      </c>
      <c r="F92" s="77">
        <f t="shared" ref="F92:U92" si="8">G92-$H$85</f>
        <v>184</v>
      </c>
      <c r="G92" s="77">
        <f t="shared" si="8"/>
        <v>185</v>
      </c>
      <c r="H92" s="77">
        <f t="shared" si="8"/>
        <v>186</v>
      </c>
      <c r="I92" s="77">
        <f t="shared" si="8"/>
        <v>187</v>
      </c>
      <c r="J92" s="77">
        <f t="shared" si="8"/>
        <v>188</v>
      </c>
      <c r="K92" s="77">
        <f t="shared" si="8"/>
        <v>189</v>
      </c>
      <c r="L92" s="77">
        <f t="shared" si="8"/>
        <v>190</v>
      </c>
      <c r="M92" s="77">
        <f t="shared" si="8"/>
        <v>191</v>
      </c>
      <c r="N92" s="77">
        <f t="shared" si="8"/>
        <v>192</v>
      </c>
      <c r="O92" s="77">
        <f t="shared" si="8"/>
        <v>193</v>
      </c>
      <c r="P92" s="77">
        <f t="shared" si="8"/>
        <v>194</v>
      </c>
      <c r="Q92" s="77">
        <f t="shared" si="8"/>
        <v>195</v>
      </c>
      <c r="R92" s="77">
        <f t="shared" si="8"/>
        <v>196</v>
      </c>
      <c r="S92" s="77">
        <f t="shared" si="8"/>
        <v>197</v>
      </c>
      <c r="T92" s="77">
        <f t="shared" si="8"/>
        <v>198</v>
      </c>
      <c r="U92" s="77">
        <f t="shared" si="8"/>
        <v>199</v>
      </c>
      <c r="V92" s="78">
        <f>P22</f>
        <v>200</v>
      </c>
      <c r="W92" s="77">
        <f t="shared" ref="W92:AM92" si="9">V92+$H$85</f>
        <v>201</v>
      </c>
      <c r="X92" s="77">
        <f t="shared" si="9"/>
        <v>202</v>
      </c>
      <c r="Y92" s="77">
        <f t="shared" si="9"/>
        <v>203</v>
      </c>
      <c r="Z92" s="77">
        <f t="shared" si="9"/>
        <v>204</v>
      </c>
      <c r="AA92" s="77">
        <f t="shared" si="9"/>
        <v>205</v>
      </c>
      <c r="AB92" s="77">
        <f t="shared" si="9"/>
        <v>206</v>
      </c>
      <c r="AC92" s="77">
        <f t="shared" si="9"/>
        <v>207</v>
      </c>
      <c r="AD92" s="77">
        <f t="shared" si="9"/>
        <v>208</v>
      </c>
      <c r="AE92" s="77">
        <f t="shared" si="9"/>
        <v>209</v>
      </c>
      <c r="AF92" s="77">
        <f t="shared" si="9"/>
        <v>210</v>
      </c>
      <c r="AG92" s="77">
        <f t="shared" si="9"/>
        <v>211</v>
      </c>
      <c r="AH92" s="77">
        <f t="shared" si="9"/>
        <v>212</v>
      </c>
      <c r="AI92" s="77">
        <f t="shared" si="9"/>
        <v>213</v>
      </c>
      <c r="AJ92" s="77">
        <f t="shared" si="9"/>
        <v>214</v>
      </c>
      <c r="AK92" s="77">
        <f t="shared" si="9"/>
        <v>215</v>
      </c>
      <c r="AL92" s="77">
        <f t="shared" si="9"/>
        <v>216</v>
      </c>
      <c r="AM92" s="77">
        <f t="shared" si="9"/>
        <v>217</v>
      </c>
    </row>
    <row r="93" spans="2:40" x14ac:dyDescent="0.2">
      <c r="B93" s="378" t="s">
        <v>23</v>
      </c>
      <c r="C93" s="79" t="s">
        <v>19</v>
      </c>
      <c r="D93" s="79"/>
      <c r="E93" s="79"/>
      <c r="F93" s="80">
        <f t="shared" ref="F93:AM93" si="10">IF(F92&lt;$P$27,-$P$28,F92-$P$27-$P$28)</f>
        <v>-5</v>
      </c>
      <c r="G93" s="80">
        <f t="shared" si="10"/>
        <v>-5</v>
      </c>
      <c r="H93" s="80">
        <f t="shared" si="10"/>
        <v>-5</v>
      </c>
      <c r="I93" s="80">
        <f t="shared" si="10"/>
        <v>-5</v>
      </c>
      <c r="J93" s="80">
        <f t="shared" si="10"/>
        <v>-5</v>
      </c>
      <c r="K93" s="80">
        <f t="shared" si="10"/>
        <v>-5</v>
      </c>
      <c r="L93" s="80">
        <f t="shared" si="10"/>
        <v>-5</v>
      </c>
      <c r="M93" s="80">
        <f t="shared" si="10"/>
        <v>-5</v>
      </c>
      <c r="N93" s="80">
        <f t="shared" si="10"/>
        <v>-5</v>
      </c>
      <c r="O93" s="80">
        <f t="shared" si="10"/>
        <v>-5</v>
      </c>
      <c r="P93" s="80">
        <f t="shared" si="10"/>
        <v>-5</v>
      </c>
      <c r="Q93" s="80">
        <f t="shared" si="10"/>
        <v>-5</v>
      </c>
      <c r="R93" s="80">
        <f t="shared" si="10"/>
        <v>-5</v>
      </c>
      <c r="S93" s="80">
        <f t="shared" si="10"/>
        <v>-5</v>
      </c>
      <c r="T93" s="80">
        <f t="shared" si="10"/>
        <v>-5</v>
      </c>
      <c r="U93" s="80">
        <f t="shared" si="10"/>
        <v>-5</v>
      </c>
      <c r="V93" s="80">
        <f t="shared" si="10"/>
        <v>-5</v>
      </c>
      <c r="W93" s="80">
        <f t="shared" si="10"/>
        <v>-5</v>
      </c>
      <c r="X93" s="80">
        <f t="shared" si="10"/>
        <v>-5</v>
      </c>
      <c r="Y93" s="80">
        <f t="shared" si="10"/>
        <v>-5</v>
      </c>
      <c r="Z93" s="80">
        <f t="shared" si="10"/>
        <v>-5</v>
      </c>
      <c r="AA93" s="80">
        <f t="shared" si="10"/>
        <v>-5</v>
      </c>
      <c r="AB93" s="80">
        <f t="shared" si="10"/>
        <v>-5</v>
      </c>
      <c r="AC93" s="80">
        <f t="shared" si="10"/>
        <v>-5</v>
      </c>
      <c r="AD93" s="80">
        <f t="shared" si="10"/>
        <v>-5</v>
      </c>
      <c r="AE93" s="80">
        <f t="shared" si="10"/>
        <v>-5</v>
      </c>
      <c r="AF93" s="80">
        <f t="shared" si="10"/>
        <v>-5</v>
      </c>
      <c r="AG93" s="80">
        <f t="shared" si="10"/>
        <v>-4</v>
      </c>
      <c r="AH93" s="80">
        <f t="shared" si="10"/>
        <v>-3</v>
      </c>
      <c r="AI93" s="80">
        <f t="shared" si="10"/>
        <v>-2</v>
      </c>
      <c r="AJ93" s="80">
        <f t="shared" si="10"/>
        <v>-1</v>
      </c>
      <c r="AK93" s="80">
        <f t="shared" si="10"/>
        <v>0</v>
      </c>
      <c r="AL93" s="80">
        <f t="shared" si="10"/>
        <v>1</v>
      </c>
      <c r="AM93" s="80">
        <f t="shared" si="10"/>
        <v>2</v>
      </c>
    </row>
    <row r="94" spans="2:40" x14ac:dyDescent="0.2">
      <c r="B94" s="378"/>
      <c r="C94" s="79" t="s">
        <v>24</v>
      </c>
      <c r="D94" s="79"/>
      <c r="E94" s="79"/>
      <c r="F94" s="80">
        <f t="shared" ref="F94:AM94" si="11">F92+$P$23</f>
        <v>194</v>
      </c>
      <c r="G94" s="80">
        <f t="shared" si="11"/>
        <v>195</v>
      </c>
      <c r="H94" s="80">
        <f t="shared" si="11"/>
        <v>196</v>
      </c>
      <c r="I94" s="80">
        <f t="shared" si="11"/>
        <v>197</v>
      </c>
      <c r="J94" s="80">
        <f t="shared" si="11"/>
        <v>198</v>
      </c>
      <c r="K94" s="80">
        <f t="shared" si="11"/>
        <v>199</v>
      </c>
      <c r="L94" s="80">
        <f t="shared" si="11"/>
        <v>200</v>
      </c>
      <c r="M94" s="80">
        <f t="shared" si="11"/>
        <v>201</v>
      </c>
      <c r="N94" s="80">
        <f t="shared" si="11"/>
        <v>202</v>
      </c>
      <c r="O94" s="80">
        <f t="shared" si="11"/>
        <v>203</v>
      </c>
      <c r="P94" s="80">
        <f t="shared" si="11"/>
        <v>204</v>
      </c>
      <c r="Q94" s="80">
        <f t="shared" si="11"/>
        <v>205</v>
      </c>
      <c r="R94" s="80">
        <f t="shared" si="11"/>
        <v>206</v>
      </c>
      <c r="S94" s="80">
        <f t="shared" si="11"/>
        <v>207</v>
      </c>
      <c r="T94" s="80">
        <f t="shared" si="11"/>
        <v>208</v>
      </c>
      <c r="U94" s="80">
        <f t="shared" si="11"/>
        <v>209</v>
      </c>
      <c r="V94" s="80">
        <f t="shared" si="11"/>
        <v>210</v>
      </c>
      <c r="W94" s="80">
        <f t="shared" si="11"/>
        <v>211</v>
      </c>
      <c r="X94" s="80">
        <f t="shared" si="11"/>
        <v>212</v>
      </c>
      <c r="Y94" s="80">
        <f t="shared" si="11"/>
        <v>213</v>
      </c>
      <c r="Z94" s="80">
        <f t="shared" si="11"/>
        <v>214</v>
      </c>
      <c r="AA94" s="80">
        <f t="shared" si="11"/>
        <v>215</v>
      </c>
      <c r="AB94" s="80">
        <f t="shared" si="11"/>
        <v>216</v>
      </c>
      <c r="AC94" s="80">
        <f t="shared" si="11"/>
        <v>217</v>
      </c>
      <c r="AD94" s="80">
        <f t="shared" si="11"/>
        <v>218</v>
      </c>
      <c r="AE94" s="80">
        <f t="shared" si="11"/>
        <v>219</v>
      </c>
      <c r="AF94" s="80">
        <f t="shared" si="11"/>
        <v>220</v>
      </c>
      <c r="AG94" s="80">
        <f t="shared" si="11"/>
        <v>221</v>
      </c>
      <c r="AH94" s="80">
        <f t="shared" si="11"/>
        <v>222</v>
      </c>
      <c r="AI94" s="80">
        <f t="shared" si="11"/>
        <v>223</v>
      </c>
      <c r="AJ94" s="80">
        <f t="shared" si="11"/>
        <v>224</v>
      </c>
      <c r="AK94" s="80">
        <f t="shared" si="11"/>
        <v>225</v>
      </c>
      <c r="AL94" s="80">
        <f t="shared" si="11"/>
        <v>226</v>
      </c>
      <c r="AM94" s="80">
        <f t="shared" si="11"/>
        <v>227</v>
      </c>
    </row>
    <row r="95" spans="2:40" x14ac:dyDescent="0.2">
      <c r="B95" s="378"/>
      <c r="C95" s="79" t="s">
        <v>25</v>
      </c>
      <c r="D95" s="79"/>
      <c r="E95" s="79"/>
      <c r="F95" s="80">
        <f t="shared" ref="F95:AM95" si="12">F94-F93+$P$26</f>
        <v>199.43333333333334</v>
      </c>
      <c r="G95" s="80">
        <f t="shared" si="12"/>
        <v>200.43333333333334</v>
      </c>
      <c r="H95" s="80">
        <f t="shared" si="12"/>
        <v>201.43333333333334</v>
      </c>
      <c r="I95" s="80">
        <f t="shared" si="12"/>
        <v>202.43333333333334</v>
      </c>
      <c r="J95" s="80">
        <f t="shared" si="12"/>
        <v>203.43333333333334</v>
      </c>
      <c r="K95" s="80">
        <f t="shared" si="12"/>
        <v>204.43333333333334</v>
      </c>
      <c r="L95" s="80">
        <f t="shared" si="12"/>
        <v>205.43333333333334</v>
      </c>
      <c r="M95" s="80">
        <f t="shared" si="12"/>
        <v>206.43333333333334</v>
      </c>
      <c r="N95" s="80">
        <f t="shared" si="12"/>
        <v>207.43333333333334</v>
      </c>
      <c r="O95" s="80">
        <f t="shared" si="12"/>
        <v>208.43333333333334</v>
      </c>
      <c r="P95" s="80">
        <f t="shared" si="12"/>
        <v>209.43333333333334</v>
      </c>
      <c r="Q95" s="80">
        <f t="shared" si="12"/>
        <v>210.43333333333334</v>
      </c>
      <c r="R95" s="80">
        <f t="shared" si="12"/>
        <v>211.43333333333334</v>
      </c>
      <c r="S95" s="80">
        <f t="shared" si="12"/>
        <v>212.43333333333334</v>
      </c>
      <c r="T95" s="80">
        <f t="shared" si="12"/>
        <v>213.43333333333334</v>
      </c>
      <c r="U95" s="80">
        <f t="shared" si="12"/>
        <v>214.43333333333334</v>
      </c>
      <c r="V95" s="80">
        <f t="shared" si="12"/>
        <v>215.43333333333334</v>
      </c>
      <c r="W95" s="80">
        <f t="shared" si="12"/>
        <v>216.43333333333334</v>
      </c>
      <c r="X95" s="80">
        <f t="shared" si="12"/>
        <v>217.43333333333334</v>
      </c>
      <c r="Y95" s="80">
        <f t="shared" si="12"/>
        <v>218.43333333333334</v>
      </c>
      <c r="Z95" s="80">
        <f t="shared" si="12"/>
        <v>219.43333333333334</v>
      </c>
      <c r="AA95" s="80">
        <f t="shared" si="12"/>
        <v>220.43333333333334</v>
      </c>
      <c r="AB95" s="80">
        <f t="shared" si="12"/>
        <v>221.43333333333334</v>
      </c>
      <c r="AC95" s="80">
        <f t="shared" si="12"/>
        <v>222.43333333333334</v>
      </c>
      <c r="AD95" s="80">
        <f t="shared" si="12"/>
        <v>223.43333333333334</v>
      </c>
      <c r="AE95" s="80">
        <f t="shared" si="12"/>
        <v>224.43333333333334</v>
      </c>
      <c r="AF95" s="80">
        <f t="shared" si="12"/>
        <v>225.43333333333334</v>
      </c>
      <c r="AG95" s="80">
        <f t="shared" si="12"/>
        <v>225.43333333333334</v>
      </c>
      <c r="AH95" s="80">
        <f t="shared" si="12"/>
        <v>225.43333333333334</v>
      </c>
      <c r="AI95" s="80">
        <f t="shared" si="12"/>
        <v>225.43333333333334</v>
      </c>
      <c r="AJ95" s="80">
        <f t="shared" si="12"/>
        <v>225.43333333333334</v>
      </c>
      <c r="AK95" s="80">
        <f t="shared" si="12"/>
        <v>225.43333333333334</v>
      </c>
      <c r="AL95" s="80">
        <f t="shared" si="12"/>
        <v>225.43333333333334</v>
      </c>
      <c r="AM95" s="80">
        <f t="shared" si="12"/>
        <v>225.43333333333334</v>
      </c>
    </row>
    <row r="96" spans="2:40" x14ac:dyDescent="0.2">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row>
    <row r="99" spans="6:39" x14ac:dyDescent="0.2">
      <c r="F99" s="77">
        <f t="shared" ref="F99:U99" si="13">G99-$H$85</f>
        <v>-15.566666666666666</v>
      </c>
      <c r="G99" s="77">
        <f t="shared" si="13"/>
        <v>-14.566666666666666</v>
      </c>
      <c r="H99" s="77">
        <f t="shared" si="13"/>
        <v>-13.566666666666666</v>
      </c>
      <c r="I99" s="77">
        <f t="shared" si="13"/>
        <v>-12.566666666666666</v>
      </c>
      <c r="J99" s="77">
        <f t="shared" si="13"/>
        <v>-11.566666666666666</v>
      </c>
      <c r="K99" s="77">
        <f t="shared" si="13"/>
        <v>-10.566666666666666</v>
      </c>
      <c r="L99" s="77">
        <f t="shared" si="13"/>
        <v>-9.5666666666666664</v>
      </c>
      <c r="M99" s="77">
        <f t="shared" si="13"/>
        <v>-8.5666666666666664</v>
      </c>
      <c r="N99" s="77">
        <f t="shared" si="13"/>
        <v>-7.5666666666666664</v>
      </c>
      <c r="O99" s="77">
        <f t="shared" si="13"/>
        <v>-6.5666666666666664</v>
      </c>
      <c r="P99" s="77">
        <f t="shared" si="13"/>
        <v>-5.5666666666666664</v>
      </c>
      <c r="Q99" s="77">
        <f t="shared" si="13"/>
        <v>-4.5666666666666664</v>
      </c>
      <c r="R99" s="77">
        <f t="shared" si="13"/>
        <v>-3.5666666666666664</v>
      </c>
      <c r="S99" s="77">
        <f t="shared" si="13"/>
        <v>-2.5666666666666664</v>
      </c>
      <c r="T99" s="77">
        <f t="shared" si="13"/>
        <v>-1.5666666666666667</v>
      </c>
      <c r="U99" s="77">
        <f t="shared" si="13"/>
        <v>-0.56666666666666665</v>
      </c>
      <c r="V99" s="78">
        <f>P26</f>
        <v>0.43333333333333335</v>
      </c>
      <c r="W99" s="77">
        <f t="shared" ref="W99:AM99" si="14">V99+$H$85</f>
        <v>1.4333333333333333</v>
      </c>
      <c r="X99" s="77">
        <f t="shared" si="14"/>
        <v>2.4333333333333336</v>
      </c>
      <c r="Y99" s="77">
        <f t="shared" si="14"/>
        <v>3.4333333333333336</v>
      </c>
      <c r="Z99" s="77">
        <f t="shared" si="14"/>
        <v>4.4333333333333336</v>
      </c>
      <c r="AA99" s="77">
        <f t="shared" si="14"/>
        <v>5.4333333333333336</v>
      </c>
      <c r="AB99" s="77">
        <f t="shared" si="14"/>
        <v>6.4333333333333336</v>
      </c>
      <c r="AC99" s="77">
        <f t="shared" si="14"/>
        <v>7.4333333333333336</v>
      </c>
      <c r="AD99" s="77">
        <f t="shared" si="14"/>
        <v>8.4333333333333336</v>
      </c>
      <c r="AE99" s="77">
        <f t="shared" si="14"/>
        <v>9.4333333333333336</v>
      </c>
      <c r="AF99" s="77">
        <f t="shared" si="14"/>
        <v>10.433333333333334</v>
      </c>
      <c r="AG99" s="77">
        <f t="shared" si="14"/>
        <v>11.433333333333334</v>
      </c>
      <c r="AH99" s="77">
        <f t="shared" si="14"/>
        <v>12.433333333333334</v>
      </c>
      <c r="AI99" s="77">
        <f t="shared" si="14"/>
        <v>13.433333333333334</v>
      </c>
      <c r="AJ99" s="77">
        <f t="shared" si="14"/>
        <v>14.433333333333334</v>
      </c>
      <c r="AK99" s="77">
        <f t="shared" si="14"/>
        <v>15.433333333333334</v>
      </c>
      <c r="AL99" s="77">
        <f t="shared" si="14"/>
        <v>16.433333333333334</v>
      </c>
      <c r="AM99" s="77">
        <f t="shared" si="14"/>
        <v>17.433333333333334</v>
      </c>
    </row>
  </sheetData>
  <mergeCells count="4">
    <mergeCell ref="B88:B90"/>
    <mergeCell ref="B93:B95"/>
    <mergeCell ref="C2:D2"/>
    <mergeCell ref="E2:F2"/>
  </mergeCells>
  <dataValidations count="1">
    <dataValidation type="list" allowBlank="1" showInputMessage="1" showErrorMessage="1" sqref="F19">
      <formula1>$AA$1:$AA$2</formula1>
    </dataValidation>
  </dataValidations>
  <hyperlinks>
    <hyperlink ref="I4" r:id="rId1"/>
  </hyperlinks>
  <pageMargins left="0.7" right="0.7" top="0.75" bottom="0.75" header="0.3" footer="0.3"/>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63"/>
  <sheetViews>
    <sheetView showGridLines="0" workbookViewId="0">
      <selection activeCell="A21" sqref="A21"/>
    </sheetView>
  </sheetViews>
  <sheetFormatPr defaultRowHeight="12.75" x14ac:dyDescent="0.2"/>
  <cols>
    <col min="1" max="1" width="4.140625" customWidth="1"/>
    <col min="2" max="2" width="9.5703125" customWidth="1"/>
    <col min="3" max="3" width="10.85546875" customWidth="1"/>
    <col min="4" max="4" width="4.140625" customWidth="1"/>
    <col min="6" max="6" width="4.140625" customWidth="1"/>
    <col min="7" max="7" width="12.140625" customWidth="1"/>
    <col min="8" max="8" width="4.140625" customWidth="1"/>
    <col min="9" max="9" width="10.85546875" customWidth="1"/>
    <col min="10" max="10" width="4.140625" customWidth="1"/>
    <col min="11" max="11" width="12.85546875" customWidth="1"/>
    <col min="12" max="12" width="4.140625" customWidth="1"/>
    <col min="13" max="13" width="11.7109375" customWidth="1"/>
    <col min="14" max="14" width="4.140625" customWidth="1"/>
    <col min="15" max="15" width="11.85546875" customWidth="1"/>
    <col min="16" max="16" width="4.140625" customWidth="1"/>
    <col min="17" max="17" width="12.140625" customWidth="1"/>
    <col min="18" max="18" width="4.140625" customWidth="1"/>
    <col min="19" max="19" width="13.85546875" customWidth="1"/>
  </cols>
  <sheetData>
    <row r="1" spans="1:35" ht="18.75" x14ac:dyDescent="0.3">
      <c r="C1" s="46" t="s">
        <v>60</v>
      </c>
      <c r="L1" s="12"/>
      <c r="P1" s="12"/>
      <c r="R1" s="12"/>
    </row>
    <row r="2" spans="1:35" ht="15.75" x14ac:dyDescent="0.25">
      <c r="C2" s="47" t="s">
        <v>61</v>
      </c>
      <c r="D2" s="47"/>
      <c r="E2" s="47"/>
      <c r="F2" s="47"/>
      <c r="G2" s="47"/>
      <c r="I2" s="95" t="s">
        <v>165</v>
      </c>
      <c r="J2" s="48"/>
      <c r="K2" s="47" t="s">
        <v>89</v>
      </c>
      <c r="L2" s="49"/>
      <c r="M2" s="47"/>
      <c r="N2" s="47"/>
      <c r="O2" s="47"/>
      <c r="P2" s="12"/>
      <c r="Q2" s="64">
        <v>2500</v>
      </c>
      <c r="R2" s="12"/>
    </row>
    <row r="3" spans="1:35" ht="15.75" x14ac:dyDescent="0.25">
      <c r="C3" s="47" t="s">
        <v>51</v>
      </c>
      <c r="D3" s="47"/>
      <c r="E3" s="47"/>
      <c r="F3" s="47"/>
      <c r="G3" s="47"/>
      <c r="I3" s="63">
        <v>5</v>
      </c>
      <c r="J3" s="48"/>
      <c r="K3" s="47" t="s">
        <v>90</v>
      </c>
      <c r="L3" s="49"/>
      <c r="M3" s="47"/>
      <c r="N3" s="47"/>
      <c r="O3" s="47"/>
      <c r="P3" s="12"/>
      <c r="Q3" s="64">
        <v>1800</v>
      </c>
      <c r="R3" s="12"/>
    </row>
    <row r="4" spans="1:35" ht="15.75" x14ac:dyDescent="0.25">
      <c r="C4" s="47" t="s">
        <v>79</v>
      </c>
      <c r="D4" s="47"/>
      <c r="E4" s="47"/>
      <c r="F4" s="47"/>
      <c r="G4" s="47"/>
      <c r="I4" s="157">
        <v>5000</v>
      </c>
      <c r="J4" s="50"/>
      <c r="K4" s="47" t="s">
        <v>62</v>
      </c>
      <c r="L4" s="49"/>
      <c r="M4" s="47"/>
      <c r="N4" s="47"/>
      <c r="O4" s="49" t="s">
        <v>63</v>
      </c>
      <c r="P4" s="12"/>
      <c r="Q4" s="63" t="s">
        <v>64</v>
      </c>
      <c r="R4" s="12"/>
    </row>
    <row r="5" spans="1:35" ht="15.75" x14ac:dyDescent="0.25">
      <c r="C5" s="47" t="s">
        <v>88</v>
      </c>
      <c r="D5" s="47"/>
      <c r="E5" s="47"/>
      <c r="F5" s="47"/>
      <c r="G5" s="47"/>
      <c r="I5" s="158">
        <v>7.1</v>
      </c>
      <c r="J5" s="51"/>
      <c r="K5" s="47" t="s">
        <v>65</v>
      </c>
      <c r="L5" s="49"/>
      <c r="M5" s="47"/>
      <c r="N5" s="47"/>
      <c r="O5" s="47"/>
      <c r="P5" s="12"/>
      <c r="Q5" s="65">
        <v>41522</v>
      </c>
      <c r="R5" s="12"/>
      <c r="Z5" s="2"/>
      <c r="AA5" s="2"/>
      <c r="AB5" s="2"/>
      <c r="AC5" s="2"/>
      <c r="AD5" s="2"/>
      <c r="AE5" s="2"/>
      <c r="AF5" s="2"/>
      <c r="AG5" s="2"/>
      <c r="AH5" s="2"/>
      <c r="AI5" s="2"/>
    </row>
    <row r="6" spans="1:35" ht="15.75" x14ac:dyDescent="0.25">
      <c r="C6" s="47" t="s">
        <v>80</v>
      </c>
      <c r="I6" s="31">
        <f>I3*I4</f>
        <v>25000</v>
      </c>
      <c r="J6" s="51"/>
      <c r="K6" s="47" t="s">
        <v>78</v>
      </c>
      <c r="L6" s="49"/>
      <c r="M6" s="47"/>
      <c r="N6" s="47"/>
      <c r="O6" s="47"/>
      <c r="P6" s="12"/>
      <c r="Q6" s="68">
        <v>41883</v>
      </c>
      <c r="R6" s="12"/>
      <c r="Z6" s="2"/>
      <c r="AA6" s="2"/>
      <c r="AB6" s="2"/>
      <c r="AC6" s="2"/>
      <c r="AD6" s="2"/>
      <c r="AE6" s="2"/>
      <c r="AF6" s="2"/>
      <c r="AG6" s="2"/>
      <c r="AH6" s="2"/>
      <c r="AI6" s="2"/>
    </row>
    <row r="7" spans="1:35" ht="15.75" x14ac:dyDescent="0.25">
      <c r="C7" s="53"/>
      <c r="D7" s="47"/>
      <c r="E7" s="47"/>
      <c r="F7" s="47"/>
      <c r="G7" s="49"/>
      <c r="H7" s="49"/>
      <c r="I7" s="52"/>
      <c r="J7" s="48"/>
      <c r="L7" s="12"/>
      <c r="P7" s="12"/>
      <c r="R7" s="12"/>
      <c r="Z7" s="2"/>
      <c r="AA7" s="2"/>
    </row>
    <row r="8" spans="1:35" x14ac:dyDescent="0.2">
      <c r="G8" s="12"/>
      <c r="H8" s="12"/>
      <c r="I8" s="48"/>
      <c r="J8" s="48"/>
      <c r="L8" s="12"/>
      <c r="P8" s="12"/>
      <c r="R8" s="12"/>
    </row>
    <row r="9" spans="1:35" ht="54" customHeight="1" x14ac:dyDescent="0.2">
      <c r="B9" s="70" t="s">
        <v>81</v>
      </c>
      <c r="C9" s="70" t="s">
        <v>66</v>
      </c>
      <c r="D9" s="60" t="s">
        <v>67</v>
      </c>
      <c r="E9" s="70" t="s">
        <v>68</v>
      </c>
      <c r="F9" s="61" t="s">
        <v>69</v>
      </c>
      <c r="G9" s="70" t="s">
        <v>82</v>
      </c>
      <c r="H9" s="62" t="s">
        <v>70</v>
      </c>
      <c r="I9" s="70" t="s">
        <v>71</v>
      </c>
      <c r="J9" s="61" t="s">
        <v>69</v>
      </c>
      <c r="K9" s="70" t="s">
        <v>72</v>
      </c>
      <c r="L9" s="61" t="s">
        <v>73</v>
      </c>
      <c r="M9" s="70" t="s">
        <v>74</v>
      </c>
      <c r="N9" s="61" t="s">
        <v>69</v>
      </c>
      <c r="O9" s="70" t="s">
        <v>75</v>
      </c>
      <c r="P9" s="61" t="s">
        <v>73</v>
      </c>
      <c r="Q9" s="70" t="s">
        <v>76</v>
      </c>
      <c r="R9" s="61" t="s">
        <v>69</v>
      </c>
      <c r="S9" s="70" t="s">
        <v>77</v>
      </c>
    </row>
    <row r="10" spans="1:35" ht="15.75" x14ac:dyDescent="0.25">
      <c r="A10" s="7"/>
      <c r="B10" s="67">
        <v>41531</v>
      </c>
      <c r="C10" s="69">
        <v>7</v>
      </c>
      <c r="D10" s="54"/>
      <c r="E10" s="56">
        <f>IF(C10&lt;=0,0,$I$5)</f>
        <v>7.1</v>
      </c>
      <c r="F10" s="55"/>
      <c r="G10" s="57">
        <f>IF(C10&lt;=0,0,IF(AND(C10&lt;$I$5,C10&lt;I5,$Q$4="S"),I5-C10,IF($Q$4="S",-(C10-I5),C10-I5)))</f>
        <v>9.9999999999999645E-2</v>
      </c>
      <c r="H10" s="55"/>
      <c r="I10" s="66">
        <f t="shared" ref="I10:I40" si="0">IF(C10&lt;=0,0,$I$4*$I$3)</f>
        <v>25000</v>
      </c>
      <c r="J10" s="55"/>
      <c r="K10" s="96">
        <f t="shared" ref="K10:K40" si="1">IF(C10&lt;=0,0,G10*I10)</f>
        <v>2499.9999999999909</v>
      </c>
      <c r="L10" s="102"/>
      <c r="M10" s="96">
        <f>IF(C10&lt;=0,0,$Q$2*$I$3)</f>
        <v>12500</v>
      </c>
      <c r="N10" s="58"/>
      <c r="O10" s="96">
        <f t="shared" ref="O10:O40" si="2">IF(C10&lt;=0,0,M10+K10)</f>
        <v>14999.999999999991</v>
      </c>
      <c r="P10" s="59"/>
      <c r="Q10" s="96">
        <f t="shared" ref="Q10:Q40" si="3">IF(C10&lt;=0,0,IF(O10&lt;($I$3*$Q$3),($I$3*$Q$3)-O10,0))</f>
        <v>0</v>
      </c>
      <c r="R10" s="102"/>
      <c r="S10" s="96">
        <f t="shared" ref="S10:S40" si="4">IF(C10&lt;=0,0,O10+Q10)</f>
        <v>14999.999999999991</v>
      </c>
      <c r="T10" s="7"/>
    </row>
    <row r="11" spans="1:35" ht="15.75" x14ac:dyDescent="0.25">
      <c r="A11" s="7"/>
      <c r="B11" s="67">
        <v>41571</v>
      </c>
      <c r="C11" s="69">
        <v>7.5</v>
      </c>
      <c r="D11" s="54"/>
      <c r="E11" s="56">
        <f t="shared" ref="E11:E40" si="5">IF(C11&lt;=0,0,C10)</f>
        <v>7</v>
      </c>
      <c r="F11" s="55"/>
      <c r="G11" s="57">
        <f t="shared" ref="G11:G40" si="6">IF(C11&lt;=0,0,IF(AND(C11&lt;$I$5,C11&lt;C10,$Q$4="S"),C10-C11,IF($Q$4="S",-(C11-C10),C11-C10)))</f>
        <v>-0.5</v>
      </c>
      <c r="H11" s="55"/>
      <c r="I11" s="66">
        <f t="shared" si="0"/>
        <v>25000</v>
      </c>
      <c r="J11" s="55"/>
      <c r="K11" s="96">
        <f t="shared" si="1"/>
        <v>-12500</v>
      </c>
      <c r="L11" s="102"/>
      <c r="M11" s="96">
        <f t="shared" ref="M11:M40" si="7">IF(C11&lt;=0,0,S10)</f>
        <v>14999.999999999991</v>
      </c>
      <c r="N11" s="58"/>
      <c r="O11" s="96">
        <f t="shared" si="2"/>
        <v>2499.9999999999909</v>
      </c>
      <c r="P11" s="59"/>
      <c r="Q11" s="96">
        <f t="shared" si="3"/>
        <v>6500.0000000000091</v>
      </c>
      <c r="R11" s="102"/>
      <c r="S11" s="96">
        <f t="shared" si="4"/>
        <v>9000</v>
      </c>
      <c r="T11" s="7"/>
    </row>
    <row r="12" spans="1:35" ht="15.75" x14ac:dyDescent="0.25">
      <c r="A12" s="7"/>
      <c r="B12" s="67">
        <v>41587</v>
      </c>
      <c r="C12" s="69">
        <v>7.6</v>
      </c>
      <c r="D12" s="54"/>
      <c r="E12" s="56">
        <f t="shared" si="5"/>
        <v>7.5</v>
      </c>
      <c r="F12" s="55"/>
      <c r="G12" s="57">
        <f t="shared" si="6"/>
        <v>-9.9999999999999645E-2</v>
      </c>
      <c r="H12" s="55"/>
      <c r="I12" s="66">
        <f t="shared" si="0"/>
        <v>25000</v>
      </c>
      <c r="J12" s="55"/>
      <c r="K12" s="96">
        <f t="shared" si="1"/>
        <v>-2499.9999999999909</v>
      </c>
      <c r="L12" s="102"/>
      <c r="M12" s="96">
        <f t="shared" si="7"/>
        <v>9000</v>
      </c>
      <c r="N12" s="58"/>
      <c r="O12" s="96">
        <f t="shared" si="2"/>
        <v>6500.0000000000091</v>
      </c>
      <c r="P12" s="59"/>
      <c r="Q12" s="96">
        <f t="shared" si="3"/>
        <v>2499.9999999999909</v>
      </c>
      <c r="R12" s="102"/>
      <c r="S12" s="96">
        <f t="shared" si="4"/>
        <v>9000</v>
      </c>
      <c r="T12" s="7"/>
    </row>
    <row r="13" spans="1:35" ht="15.75" x14ac:dyDescent="0.25">
      <c r="A13" s="7"/>
      <c r="B13" s="67">
        <v>41590</v>
      </c>
      <c r="C13" s="69">
        <v>7.1</v>
      </c>
      <c r="D13" s="54"/>
      <c r="E13" s="56">
        <f t="shared" si="5"/>
        <v>7.6</v>
      </c>
      <c r="F13" s="55"/>
      <c r="G13" s="57">
        <f t="shared" si="6"/>
        <v>0.5</v>
      </c>
      <c r="H13" s="55"/>
      <c r="I13" s="66">
        <f t="shared" si="0"/>
        <v>25000</v>
      </c>
      <c r="J13" s="55"/>
      <c r="K13" s="96">
        <f t="shared" si="1"/>
        <v>12500</v>
      </c>
      <c r="L13" s="102"/>
      <c r="M13" s="96">
        <f t="shared" si="7"/>
        <v>9000</v>
      </c>
      <c r="N13" s="58"/>
      <c r="O13" s="96">
        <f t="shared" si="2"/>
        <v>21500</v>
      </c>
      <c r="P13" s="59"/>
      <c r="Q13" s="96">
        <f t="shared" si="3"/>
        <v>0</v>
      </c>
      <c r="R13" s="102"/>
      <c r="S13" s="96">
        <f t="shared" si="4"/>
        <v>21500</v>
      </c>
      <c r="T13" s="7"/>
    </row>
    <row r="14" spans="1:35" ht="15.75" x14ac:dyDescent="0.25">
      <c r="A14" s="7"/>
      <c r="B14" s="67">
        <v>41594</v>
      </c>
      <c r="C14" s="69">
        <v>6.95</v>
      </c>
      <c r="D14" s="54"/>
      <c r="E14" s="56">
        <f t="shared" si="5"/>
        <v>7.1</v>
      </c>
      <c r="F14" s="55"/>
      <c r="G14" s="57">
        <f t="shared" si="6"/>
        <v>0.14999999999999947</v>
      </c>
      <c r="H14" s="55"/>
      <c r="I14" s="66">
        <f t="shared" si="0"/>
        <v>25000</v>
      </c>
      <c r="J14" s="55"/>
      <c r="K14" s="96">
        <f t="shared" si="1"/>
        <v>3749.9999999999868</v>
      </c>
      <c r="L14" s="102"/>
      <c r="M14" s="96">
        <f t="shared" si="7"/>
        <v>21500</v>
      </c>
      <c r="N14" s="58"/>
      <c r="O14" s="96">
        <f t="shared" si="2"/>
        <v>25249.999999999985</v>
      </c>
      <c r="P14" s="59"/>
      <c r="Q14" s="96">
        <f t="shared" si="3"/>
        <v>0</v>
      </c>
      <c r="R14" s="102"/>
      <c r="S14" s="96">
        <f t="shared" si="4"/>
        <v>25249.999999999985</v>
      </c>
      <c r="T14" s="7"/>
    </row>
    <row r="15" spans="1:35" ht="15.75" x14ac:dyDescent="0.25">
      <c r="A15" s="7"/>
      <c r="B15" s="67">
        <v>41605</v>
      </c>
      <c r="C15" s="69">
        <v>6.8</v>
      </c>
      <c r="D15" s="54"/>
      <c r="E15" s="56">
        <f t="shared" si="5"/>
        <v>6.95</v>
      </c>
      <c r="F15" s="55"/>
      <c r="G15" s="57">
        <f t="shared" si="6"/>
        <v>0.15000000000000036</v>
      </c>
      <c r="H15" s="55"/>
      <c r="I15" s="66">
        <f t="shared" si="0"/>
        <v>25000</v>
      </c>
      <c r="J15" s="55"/>
      <c r="K15" s="96">
        <f t="shared" si="1"/>
        <v>3750.0000000000091</v>
      </c>
      <c r="L15" s="102"/>
      <c r="M15" s="96">
        <f t="shared" si="7"/>
        <v>25249.999999999985</v>
      </c>
      <c r="N15" s="58"/>
      <c r="O15" s="96">
        <f t="shared" si="2"/>
        <v>28999.999999999993</v>
      </c>
      <c r="P15" s="59"/>
      <c r="Q15" s="96">
        <f t="shared" si="3"/>
        <v>0</v>
      </c>
      <c r="R15" s="102"/>
      <c r="S15" s="96">
        <f t="shared" si="4"/>
        <v>28999.999999999993</v>
      </c>
      <c r="T15" s="7"/>
    </row>
    <row r="16" spans="1:35" ht="15.75" x14ac:dyDescent="0.25">
      <c r="A16" s="7"/>
      <c r="B16" s="67">
        <v>41620</v>
      </c>
      <c r="C16" s="69">
        <v>6.7</v>
      </c>
      <c r="D16" s="54"/>
      <c r="E16" s="56">
        <f t="shared" si="5"/>
        <v>6.8</v>
      </c>
      <c r="F16" s="55"/>
      <c r="G16" s="57">
        <f t="shared" si="6"/>
        <v>9.9999999999999645E-2</v>
      </c>
      <c r="H16" s="55"/>
      <c r="I16" s="66">
        <f t="shared" si="0"/>
        <v>25000</v>
      </c>
      <c r="J16" s="55"/>
      <c r="K16" s="96">
        <f t="shared" si="1"/>
        <v>2499.9999999999909</v>
      </c>
      <c r="L16" s="102"/>
      <c r="M16" s="96">
        <f t="shared" si="7"/>
        <v>28999.999999999993</v>
      </c>
      <c r="N16" s="58"/>
      <c r="O16" s="96">
        <f t="shared" si="2"/>
        <v>31499.999999999985</v>
      </c>
      <c r="P16" s="59"/>
      <c r="Q16" s="96">
        <f t="shared" si="3"/>
        <v>0</v>
      </c>
      <c r="R16" s="102"/>
      <c r="S16" s="96">
        <f t="shared" si="4"/>
        <v>31499.999999999985</v>
      </c>
      <c r="T16" s="7"/>
    </row>
    <row r="17" spans="1:20" ht="15.75" x14ac:dyDescent="0.25">
      <c r="A17" s="7"/>
      <c r="B17" s="67">
        <v>41628</v>
      </c>
      <c r="C17" s="69">
        <v>6.68</v>
      </c>
      <c r="D17" s="54"/>
      <c r="E17" s="56">
        <f t="shared" si="5"/>
        <v>6.7</v>
      </c>
      <c r="F17" s="55"/>
      <c r="G17" s="57">
        <f t="shared" si="6"/>
        <v>2.0000000000000462E-2</v>
      </c>
      <c r="H17" s="55"/>
      <c r="I17" s="66">
        <f t="shared" si="0"/>
        <v>25000</v>
      </c>
      <c r="J17" s="55"/>
      <c r="K17" s="96">
        <f t="shared" si="1"/>
        <v>500.00000000001154</v>
      </c>
      <c r="L17" s="102"/>
      <c r="M17" s="96">
        <f t="shared" si="7"/>
        <v>31499.999999999985</v>
      </c>
      <c r="N17" s="58"/>
      <c r="O17" s="96">
        <f t="shared" si="2"/>
        <v>31999.999999999996</v>
      </c>
      <c r="P17" s="59"/>
      <c r="Q17" s="96">
        <f t="shared" si="3"/>
        <v>0</v>
      </c>
      <c r="R17" s="102"/>
      <c r="S17" s="96">
        <f t="shared" si="4"/>
        <v>31999.999999999996</v>
      </c>
      <c r="T17" s="7"/>
    </row>
    <row r="18" spans="1:20" ht="15.75" x14ac:dyDescent="0.25">
      <c r="A18" s="7"/>
      <c r="B18" s="67">
        <v>41278</v>
      </c>
      <c r="C18" s="69">
        <v>0</v>
      </c>
      <c r="D18" s="54"/>
      <c r="E18" s="56">
        <f t="shared" si="5"/>
        <v>0</v>
      </c>
      <c r="F18" s="55"/>
      <c r="G18" s="57">
        <f t="shared" si="6"/>
        <v>0</v>
      </c>
      <c r="H18" s="55"/>
      <c r="I18" s="66">
        <f t="shared" si="0"/>
        <v>0</v>
      </c>
      <c r="J18" s="55"/>
      <c r="K18" s="96">
        <f t="shared" si="1"/>
        <v>0</v>
      </c>
      <c r="L18" s="102"/>
      <c r="M18" s="96">
        <f t="shared" si="7"/>
        <v>0</v>
      </c>
      <c r="N18" s="58"/>
      <c r="O18" s="96">
        <f t="shared" si="2"/>
        <v>0</v>
      </c>
      <c r="P18" s="59"/>
      <c r="Q18" s="96">
        <f t="shared" si="3"/>
        <v>0</v>
      </c>
      <c r="R18" s="102"/>
      <c r="S18" s="96">
        <f t="shared" si="4"/>
        <v>0</v>
      </c>
      <c r="T18" s="7"/>
    </row>
    <row r="19" spans="1:20" ht="15.75" x14ac:dyDescent="0.25">
      <c r="A19" s="7"/>
      <c r="B19" s="67">
        <v>41330</v>
      </c>
      <c r="C19" s="69">
        <v>0</v>
      </c>
      <c r="D19" s="54"/>
      <c r="E19" s="56">
        <f t="shared" si="5"/>
        <v>0</v>
      </c>
      <c r="F19" s="55"/>
      <c r="G19" s="57">
        <f t="shared" si="6"/>
        <v>0</v>
      </c>
      <c r="H19" s="55"/>
      <c r="I19" s="66">
        <f t="shared" si="0"/>
        <v>0</v>
      </c>
      <c r="J19" s="55"/>
      <c r="K19" s="96">
        <f t="shared" si="1"/>
        <v>0</v>
      </c>
      <c r="L19" s="102"/>
      <c r="M19" s="96">
        <f t="shared" si="7"/>
        <v>0</v>
      </c>
      <c r="N19" s="58"/>
      <c r="O19" s="96">
        <f t="shared" si="2"/>
        <v>0</v>
      </c>
      <c r="P19" s="59"/>
      <c r="Q19" s="96">
        <f t="shared" si="3"/>
        <v>0</v>
      </c>
      <c r="R19" s="102"/>
      <c r="S19" s="96">
        <f t="shared" si="4"/>
        <v>0</v>
      </c>
      <c r="T19" s="7"/>
    </row>
    <row r="20" spans="1:20" ht="15.75" x14ac:dyDescent="0.25">
      <c r="A20" s="7"/>
      <c r="B20" s="67"/>
      <c r="C20" s="69">
        <v>0</v>
      </c>
      <c r="D20" s="54"/>
      <c r="E20" s="56">
        <f t="shared" si="5"/>
        <v>0</v>
      </c>
      <c r="F20" s="55"/>
      <c r="G20" s="57">
        <f t="shared" si="6"/>
        <v>0</v>
      </c>
      <c r="H20" s="55"/>
      <c r="I20" s="66">
        <f t="shared" si="0"/>
        <v>0</v>
      </c>
      <c r="J20" s="55"/>
      <c r="K20" s="96">
        <f t="shared" si="1"/>
        <v>0</v>
      </c>
      <c r="L20" s="102"/>
      <c r="M20" s="96">
        <f t="shared" si="7"/>
        <v>0</v>
      </c>
      <c r="N20" s="58"/>
      <c r="O20" s="96">
        <f t="shared" si="2"/>
        <v>0</v>
      </c>
      <c r="P20" s="59"/>
      <c r="Q20" s="96">
        <f t="shared" si="3"/>
        <v>0</v>
      </c>
      <c r="R20" s="102"/>
      <c r="S20" s="96">
        <f t="shared" si="4"/>
        <v>0</v>
      </c>
      <c r="T20" s="7"/>
    </row>
    <row r="21" spans="1:20" ht="15.75" x14ac:dyDescent="0.25">
      <c r="A21" s="7"/>
      <c r="B21" s="67"/>
      <c r="C21" s="69">
        <v>0</v>
      </c>
      <c r="D21" s="54"/>
      <c r="E21" s="56">
        <f t="shared" si="5"/>
        <v>0</v>
      </c>
      <c r="F21" s="55"/>
      <c r="G21" s="57">
        <f t="shared" si="6"/>
        <v>0</v>
      </c>
      <c r="H21" s="55"/>
      <c r="I21" s="66">
        <f t="shared" si="0"/>
        <v>0</v>
      </c>
      <c r="J21" s="55"/>
      <c r="K21" s="96">
        <f t="shared" si="1"/>
        <v>0</v>
      </c>
      <c r="L21" s="102"/>
      <c r="M21" s="96">
        <f t="shared" si="7"/>
        <v>0</v>
      </c>
      <c r="N21" s="58"/>
      <c r="O21" s="96">
        <f t="shared" si="2"/>
        <v>0</v>
      </c>
      <c r="P21" s="59"/>
      <c r="Q21" s="96">
        <f t="shared" si="3"/>
        <v>0</v>
      </c>
      <c r="R21" s="102"/>
      <c r="S21" s="96">
        <f t="shared" si="4"/>
        <v>0</v>
      </c>
      <c r="T21" s="7"/>
    </row>
    <row r="22" spans="1:20" ht="15.75" x14ac:dyDescent="0.25">
      <c r="A22" s="7"/>
      <c r="B22" s="67"/>
      <c r="C22" s="69">
        <v>0</v>
      </c>
      <c r="D22" s="54"/>
      <c r="E22" s="56">
        <f t="shared" si="5"/>
        <v>0</v>
      </c>
      <c r="F22" s="55"/>
      <c r="G22" s="57">
        <f t="shared" si="6"/>
        <v>0</v>
      </c>
      <c r="H22" s="55"/>
      <c r="I22" s="66">
        <f t="shared" si="0"/>
        <v>0</v>
      </c>
      <c r="J22" s="55"/>
      <c r="K22" s="96">
        <f t="shared" si="1"/>
        <v>0</v>
      </c>
      <c r="L22" s="102"/>
      <c r="M22" s="96">
        <f t="shared" si="7"/>
        <v>0</v>
      </c>
      <c r="N22" s="58"/>
      <c r="O22" s="96">
        <f t="shared" si="2"/>
        <v>0</v>
      </c>
      <c r="P22" s="59"/>
      <c r="Q22" s="96">
        <f t="shared" si="3"/>
        <v>0</v>
      </c>
      <c r="R22" s="102"/>
      <c r="S22" s="96">
        <f t="shared" si="4"/>
        <v>0</v>
      </c>
      <c r="T22" s="7"/>
    </row>
    <row r="23" spans="1:20" ht="15.75" x14ac:dyDescent="0.25">
      <c r="A23" s="7"/>
      <c r="B23" s="67"/>
      <c r="C23" s="69">
        <v>0</v>
      </c>
      <c r="D23" s="54"/>
      <c r="E23" s="56">
        <f t="shared" si="5"/>
        <v>0</v>
      </c>
      <c r="F23" s="55"/>
      <c r="G23" s="57">
        <f t="shared" si="6"/>
        <v>0</v>
      </c>
      <c r="H23" s="55"/>
      <c r="I23" s="66">
        <f t="shared" si="0"/>
        <v>0</v>
      </c>
      <c r="J23" s="55"/>
      <c r="K23" s="96">
        <f t="shared" si="1"/>
        <v>0</v>
      </c>
      <c r="L23" s="102"/>
      <c r="M23" s="96">
        <f t="shared" si="7"/>
        <v>0</v>
      </c>
      <c r="N23" s="58"/>
      <c r="O23" s="96">
        <f t="shared" si="2"/>
        <v>0</v>
      </c>
      <c r="P23" s="59"/>
      <c r="Q23" s="96">
        <f t="shared" si="3"/>
        <v>0</v>
      </c>
      <c r="R23" s="102"/>
      <c r="S23" s="96">
        <f t="shared" si="4"/>
        <v>0</v>
      </c>
      <c r="T23" s="7"/>
    </row>
    <row r="24" spans="1:20" ht="15.75" x14ac:dyDescent="0.25">
      <c r="A24" s="7"/>
      <c r="B24" s="67"/>
      <c r="C24" s="69">
        <v>0</v>
      </c>
      <c r="D24" s="54"/>
      <c r="E24" s="56">
        <f t="shared" si="5"/>
        <v>0</v>
      </c>
      <c r="F24" s="55"/>
      <c r="G24" s="57">
        <f t="shared" si="6"/>
        <v>0</v>
      </c>
      <c r="H24" s="55"/>
      <c r="I24" s="66">
        <f t="shared" si="0"/>
        <v>0</v>
      </c>
      <c r="J24" s="55"/>
      <c r="K24" s="96">
        <f t="shared" si="1"/>
        <v>0</v>
      </c>
      <c r="L24" s="102"/>
      <c r="M24" s="96">
        <f t="shared" si="7"/>
        <v>0</v>
      </c>
      <c r="N24" s="58"/>
      <c r="O24" s="96">
        <f t="shared" si="2"/>
        <v>0</v>
      </c>
      <c r="P24" s="59"/>
      <c r="Q24" s="96">
        <f t="shared" si="3"/>
        <v>0</v>
      </c>
      <c r="R24" s="102"/>
      <c r="S24" s="96">
        <f t="shared" si="4"/>
        <v>0</v>
      </c>
      <c r="T24" s="7"/>
    </row>
    <row r="25" spans="1:20" ht="15.75" x14ac:dyDescent="0.25">
      <c r="A25" s="7"/>
      <c r="B25" s="67"/>
      <c r="C25" s="69">
        <v>0</v>
      </c>
      <c r="D25" s="54"/>
      <c r="E25" s="56">
        <f t="shared" si="5"/>
        <v>0</v>
      </c>
      <c r="F25" s="55"/>
      <c r="G25" s="57">
        <f t="shared" si="6"/>
        <v>0</v>
      </c>
      <c r="H25" s="55"/>
      <c r="I25" s="66">
        <f t="shared" si="0"/>
        <v>0</v>
      </c>
      <c r="J25" s="55"/>
      <c r="K25" s="96">
        <f t="shared" si="1"/>
        <v>0</v>
      </c>
      <c r="L25" s="102"/>
      <c r="M25" s="96">
        <f t="shared" si="7"/>
        <v>0</v>
      </c>
      <c r="N25" s="58"/>
      <c r="O25" s="96">
        <f t="shared" si="2"/>
        <v>0</v>
      </c>
      <c r="P25" s="59"/>
      <c r="Q25" s="96">
        <f t="shared" si="3"/>
        <v>0</v>
      </c>
      <c r="R25" s="102"/>
      <c r="S25" s="96">
        <f t="shared" si="4"/>
        <v>0</v>
      </c>
      <c r="T25" s="7"/>
    </row>
    <row r="26" spans="1:20" ht="15.75" x14ac:dyDescent="0.25">
      <c r="A26" s="7"/>
      <c r="B26" s="67"/>
      <c r="C26" s="69">
        <v>0</v>
      </c>
      <c r="D26" s="54"/>
      <c r="E26" s="56">
        <f t="shared" si="5"/>
        <v>0</v>
      </c>
      <c r="F26" s="55"/>
      <c r="G26" s="57">
        <f t="shared" si="6"/>
        <v>0</v>
      </c>
      <c r="H26" s="55"/>
      <c r="I26" s="66">
        <f t="shared" si="0"/>
        <v>0</v>
      </c>
      <c r="J26" s="55"/>
      <c r="K26" s="96">
        <f t="shared" si="1"/>
        <v>0</v>
      </c>
      <c r="L26" s="102"/>
      <c r="M26" s="96">
        <f t="shared" si="7"/>
        <v>0</v>
      </c>
      <c r="N26" s="58"/>
      <c r="O26" s="96">
        <f t="shared" si="2"/>
        <v>0</v>
      </c>
      <c r="P26" s="59"/>
      <c r="Q26" s="96">
        <f t="shared" si="3"/>
        <v>0</v>
      </c>
      <c r="R26" s="102"/>
      <c r="S26" s="96">
        <f t="shared" si="4"/>
        <v>0</v>
      </c>
      <c r="T26" s="7"/>
    </row>
    <row r="27" spans="1:20" ht="15.75" x14ac:dyDescent="0.25">
      <c r="A27" s="7"/>
      <c r="B27" s="67"/>
      <c r="C27" s="69">
        <v>0</v>
      </c>
      <c r="D27" s="54"/>
      <c r="E27" s="56">
        <f t="shared" si="5"/>
        <v>0</v>
      </c>
      <c r="F27" s="55"/>
      <c r="G27" s="57">
        <f t="shared" si="6"/>
        <v>0</v>
      </c>
      <c r="H27" s="55"/>
      <c r="I27" s="66">
        <f t="shared" si="0"/>
        <v>0</v>
      </c>
      <c r="J27" s="55"/>
      <c r="K27" s="96">
        <f t="shared" si="1"/>
        <v>0</v>
      </c>
      <c r="L27" s="102"/>
      <c r="M27" s="96">
        <f t="shared" si="7"/>
        <v>0</v>
      </c>
      <c r="N27" s="58"/>
      <c r="O27" s="96">
        <f t="shared" si="2"/>
        <v>0</v>
      </c>
      <c r="P27" s="59"/>
      <c r="Q27" s="96">
        <f t="shared" si="3"/>
        <v>0</v>
      </c>
      <c r="R27" s="102"/>
      <c r="S27" s="96">
        <f t="shared" si="4"/>
        <v>0</v>
      </c>
      <c r="T27" s="7"/>
    </row>
    <row r="28" spans="1:20" ht="15.75" x14ac:dyDescent="0.25">
      <c r="A28" s="7"/>
      <c r="B28" s="67"/>
      <c r="C28" s="69">
        <v>0</v>
      </c>
      <c r="D28" s="54"/>
      <c r="E28" s="56">
        <f t="shared" si="5"/>
        <v>0</v>
      </c>
      <c r="F28" s="55"/>
      <c r="G28" s="57">
        <f t="shared" si="6"/>
        <v>0</v>
      </c>
      <c r="H28" s="55"/>
      <c r="I28" s="66">
        <f t="shared" si="0"/>
        <v>0</v>
      </c>
      <c r="J28" s="55"/>
      <c r="K28" s="96">
        <f t="shared" si="1"/>
        <v>0</v>
      </c>
      <c r="L28" s="102"/>
      <c r="M28" s="96">
        <f t="shared" si="7"/>
        <v>0</v>
      </c>
      <c r="N28" s="58"/>
      <c r="O28" s="96">
        <f t="shared" si="2"/>
        <v>0</v>
      </c>
      <c r="P28" s="59"/>
      <c r="Q28" s="96">
        <f t="shared" si="3"/>
        <v>0</v>
      </c>
      <c r="R28" s="102"/>
      <c r="S28" s="96">
        <f t="shared" si="4"/>
        <v>0</v>
      </c>
      <c r="T28" s="7"/>
    </row>
    <row r="29" spans="1:20" ht="15.75" x14ac:dyDescent="0.25">
      <c r="A29" s="7"/>
      <c r="B29" s="67"/>
      <c r="C29" s="69">
        <v>0</v>
      </c>
      <c r="D29" s="54"/>
      <c r="E29" s="56">
        <f t="shared" si="5"/>
        <v>0</v>
      </c>
      <c r="F29" s="55"/>
      <c r="G29" s="57">
        <f t="shared" si="6"/>
        <v>0</v>
      </c>
      <c r="H29" s="55"/>
      <c r="I29" s="66">
        <f t="shared" si="0"/>
        <v>0</v>
      </c>
      <c r="J29" s="55"/>
      <c r="K29" s="96">
        <f t="shared" si="1"/>
        <v>0</v>
      </c>
      <c r="L29" s="102"/>
      <c r="M29" s="96">
        <f t="shared" si="7"/>
        <v>0</v>
      </c>
      <c r="N29" s="58"/>
      <c r="O29" s="96">
        <f t="shared" si="2"/>
        <v>0</v>
      </c>
      <c r="P29" s="59"/>
      <c r="Q29" s="96">
        <f t="shared" si="3"/>
        <v>0</v>
      </c>
      <c r="R29" s="102"/>
      <c r="S29" s="96">
        <f t="shared" si="4"/>
        <v>0</v>
      </c>
      <c r="T29" s="7"/>
    </row>
    <row r="30" spans="1:20" ht="15.75" x14ac:dyDescent="0.25">
      <c r="A30" s="7"/>
      <c r="B30" s="67"/>
      <c r="C30" s="69">
        <v>0</v>
      </c>
      <c r="D30" s="54"/>
      <c r="E30" s="56">
        <f t="shared" si="5"/>
        <v>0</v>
      </c>
      <c r="F30" s="55"/>
      <c r="G30" s="57">
        <f t="shared" si="6"/>
        <v>0</v>
      </c>
      <c r="H30" s="55"/>
      <c r="I30" s="66">
        <f t="shared" si="0"/>
        <v>0</v>
      </c>
      <c r="J30" s="55"/>
      <c r="K30" s="96">
        <f t="shared" si="1"/>
        <v>0</v>
      </c>
      <c r="L30" s="102"/>
      <c r="M30" s="96">
        <f t="shared" si="7"/>
        <v>0</v>
      </c>
      <c r="N30" s="58"/>
      <c r="O30" s="96">
        <f t="shared" si="2"/>
        <v>0</v>
      </c>
      <c r="P30" s="59"/>
      <c r="Q30" s="96">
        <f t="shared" si="3"/>
        <v>0</v>
      </c>
      <c r="R30" s="102"/>
      <c r="S30" s="96">
        <f t="shared" si="4"/>
        <v>0</v>
      </c>
      <c r="T30" s="7"/>
    </row>
    <row r="31" spans="1:20" ht="15.75" x14ac:dyDescent="0.25">
      <c r="A31" s="7"/>
      <c r="B31" s="67"/>
      <c r="C31" s="69">
        <v>0</v>
      </c>
      <c r="D31" s="54"/>
      <c r="E31" s="56">
        <f t="shared" si="5"/>
        <v>0</v>
      </c>
      <c r="F31" s="55"/>
      <c r="G31" s="57">
        <f t="shared" si="6"/>
        <v>0</v>
      </c>
      <c r="H31" s="55"/>
      <c r="I31" s="66">
        <f t="shared" si="0"/>
        <v>0</v>
      </c>
      <c r="J31" s="55"/>
      <c r="K31" s="96">
        <f t="shared" si="1"/>
        <v>0</v>
      </c>
      <c r="L31" s="102"/>
      <c r="M31" s="96">
        <f t="shared" si="7"/>
        <v>0</v>
      </c>
      <c r="N31" s="58"/>
      <c r="O31" s="96">
        <f t="shared" si="2"/>
        <v>0</v>
      </c>
      <c r="P31" s="59"/>
      <c r="Q31" s="96">
        <f t="shared" si="3"/>
        <v>0</v>
      </c>
      <c r="R31" s="102"/>
      <c r="S31" s="96">
        <f t="shared" si="4"/>
        <v>0</v>
      </c>
      <c r="T31" s="7"/>
    </row>
    <row r="32" spans="1:20" ht="15.75" x14ac:dyDescent="0.25">
      <c r="A32" s="7"/>
      <c r="B32" s="67"/>
      <c r="C32" s="69">
        <v>0</v>
      </c>
      <c r="D32" s="54"/>
      <c r="E32" s="56">
        <f t="shared" si="5"/>
        <v>0</v>
      </c>
      <c r="F32" s="55"/>
      <c r="G32" s="57">
        <f t="shared" si="6"/>
        <v>0</v>
      </c>
      <c r="H32" s="55"/>
      <c r="I32" s="66">
        <f t="shared" si="0"/>
        <v>0</v>
      </c>
      <c r="J32" s="55"/>
      <c r="K32" s="96">
        <f t="shared" si="1"/>
        <v>0</v>
      </c>
      <c r="L32" s="102"/>
      <c r="M32" s="96">
        <f t="shared" si="7"/>
        <v>0</v>
      </c>
      <c r="N32" s="58"/>
      <c r="O32" s="96">
        <f t="shared" si="2"/>
        <v>0</v>
      </c>
      <c r="P32" s="59"/>
      <c r="Q32" s="96">
        <f t="shared" si="3"/>
        <v>0</v>
      </c>
      <c r="R32" s="102"/>
      <c r="S32" s="96">
        <f t="shared" si="4"/>
        <v>0</v>
      </c>
      <c r="T32" s="7"/>
    </row>
    <row r="33" spans="1:25" ht="15.75" x14ac:dyDescent="0.25">
      <c r="A33" s="7"/>
      <c r="B33" s="67"/>
      <c r="C33" s="69">
        <v>0</v>
      </c>
      <c r="D33" s="54"/>
      <c r="E33" s="56">
        <f t="shared" si="5"/>
        <v>0</v>
      </c>
      <c r="F33" s="55"/>
      <c r="G33" s="57">
        <f t="shared" si="6"/>
        <v>0</v>
      </c>
      <c r="H33" s="55"/>
      <c r="I33" s="66">
        <f t="shared" si="0"/>
        <v>0</v>
      </c>
      <c r="J33" s="55"/>
      <c r="K33" s="96">
        <f t="shared" si="1"/>
        <v>0</v>
      </c>
      <c r="L33" s="102"/>
      <c r="M33" s="96">
        <f t="shared" si="7"/>
        <v>0</v>
      </c>
      <c r="N33" s="58"/>
      <c r="O33" s="96">
        <f t="shared" si="2"/>
        <v>0</v>
      </c>
      <c r="P33" s="59"/>
      <c r="Q33" s="96">
        <f t="shared" si="3"/>
        <v>0</v>
      </c>
      <c r="R33" s="102"/>
      <c r="S33" s="96">
        <f t="shared" si="4"/>
        <v>0</v>
      </c>
      <c r="T33" s="7"/>
    </row>
    <row r="34" spans="1:25" ht="15.75" x14ac:dyDescent="0.25">
      <c r="A34" s="7"/>
      <c r="B34" s="67"/>
      <c r="C34" s="69">
        <v>0</v>
      </c>
      <c r="D34" s="54"/>
      <c r="E34" s="56">
        <f t="shared" si="5"/>
        <v>0</v>
      </c>
      <c r="F34" s="55"/>
      <c r="G34" s="57">
        <f t="shared" si="6"/>
        <v>0</v>
      </c>
      <c r="H34" s="55"/>
      <c r="I34" s="66">
        <f t="shared" si="0"/>
        <v>0</v>
      </c>
      <c r="J34" s="55"/>
      <c r="K34" s="96">
        <f t="shared" si="1"/>
        <v>0</v>
      </c>
      <c r="L34" s="102"/>
      <c r="M34" s="96">
        <f t="shared" si="7"/>
        <v>0</v>
      </c>
      <c r="N34" s="58"/>
      <c r="O34" s="96">
        <f t="shared" si="2"/>
        <v>0</v>
      </c>
      <c r="P34" s="59"/>
      <c r="Q34" s="96">
        <f t="shared" si="3"/>
        <v>0</v>
      </c>
      <c r="R34" s="102"/>
      <c r="S34" s="96">
        <f t="shared" si="4"/>
        <v>0</v>
      </c>
      <c r="T34" s="7"/>
    </row>
    <row r="35" spans="1:25" ht="15.75" x14ac:dyDescent="0.25">
      <c r="A35" s="7"/>
      <c r="B35" s="67"/>
      <c r="C35" s="69">
        <v>0</v>
      </c>
      <c r="D35" s="54"/>
      <c r="E35" s="56">
        <f t="shared" si="5"/>
        <v>0</v>
      </c>
      <c r="F35" s="55"/>
      <c r="G35" s="57">
        <f t="shared" si="6"/>
        <v>0</v>
      </c>
      <c r="H35" s="55"/>
      <c r="I35" s="66">
        <f t="shared" si="0"/>
        <v>0</v>
      </c>
      <c r="J35" s="55"/>
      <c r="K35" s="96">
        <f t="shared" si="1"/>
        <v>0</v>
      </c>
      <c r="L35" s="102"/>
      <c r="M35" s="96">
        <f t="shared" si="7"/>
        <v>0</v>
      </c>
      <c r="N35" s="58"/>
      <c r="O35" s="96">
        <f t="shared" si="2"/>
        <v>0</v>
      </c>
      <c r="P35" s="59"/>
      <c r="Q35" s="96">
        <f t="shared" si="3"/>
        <v>0</v>
      </c>
      <c r="R35" s="102"/>
      <c r="S35" s="96">
        <f t="shared" si="4"/>
        <v>0</v>
      </c>
      <c r="T35" s="7"/>
    </row>
    <row r="36" spans="1:25" ht="15.75" x14ac:dyDescent="0.25">
      <c r="A36" s="7"/>
      <c r="B36" s="67"/>
      <c r="C36" s="69">
        <v>0</v>
      </c>
      <c r="D36" s="54"/>
      <c r="E36" s="56">
        <f t="shared" si="5"/>
        <v>0</v>
      </c>
      <c r="F36" s="55"/>
      <c r="G36" s="57">
        <f t="shared" si="6"/>
        <v>0</v>
      </c>
      <c r="H36" s="55"/>
      <c r="I36" s="66">
        <f t="shared" si="0"/>
        <v>0</v>
      </c>
      <c r="J36" s="55"/>
      <c r="K36" s="96">
        <f t="shared" si="1"/>
        <v>0</v>
      </c>
      <c r="L36" s="102"/>
      <c r="M36" s="96">
        <f t="shared" si="7"/>
        <v>0</v>
      </c>
      <c r="N36" s="58"/>
      <c r="O36" s="96">
        <f t="shared" si="2"/>
        <v>0</v>
      </c>
      <c r="P36" s="59"/>
      <c r="Q36" s="96">
        <f t="shared" si="3"/>
        <v>0</v>
      </c>
      <c r="R36" s="102"/>
      <c r="S36" s="96">
        <f t="shared" si="4"/>
        <v>0</v>
      </c>
      <c r="T36" s="7"/>
    </row>
    <row r="37" spans="1:25" ht="15.75" x14ac:dyDescent="0.25">
      <c r="A37" s="7"/>
      <c r="B37" s="67"/>
      <c r="C37" s="69">
        <v>0</v>
      </c>
      <c r="D37" s="54"/>
      <c r="E37" s="56">
        <f t="shared" si="5"/>
        <v>0</v>
      </c>
      <c r="F37" s="55"/>
      <c r="G37" s="57">
        <f t="shared" si="6"/>
        <v>0</v>
      </c>
      <c r="H37" s="55"/>
      <c r="I37" s="66">
        <f t="shared" si="0"/>
        <v>0</v>
      </c>
      <c r="J37" s="55"/>
      <c r="K37" s="96">
        <f t="shared" si="1"/>
        <v>0</v>
      </c>
      <c r="L37" s="102"/>
      <c r="M37" s="96">
        <f t="shared" si="7"/>
        <v>0</v>
      </c>
      <c r="N37" s="58"/>
      <c r="O37" s="96">
        <f t="shared" si="2"/>
        <v>0</v>
      </c>
      <c r="P37" s="59"/>
      <c r="Q37" s="96">
        <f t="shared" si="3"/>
        <v>0</v>
      </c>
      <c r="R37" s="102"/>
      <c r="S37" s="96">
        <f t="shared" si="4"/>
        <v>0</v>
      </c>
      <c r="T37" s="7"/>
    </row>
    <row r="38" spans="1:25" ht="15.75" x14ac:dyDescent="0.25">
      <c r="A38" s="7"/>
      <c r="B38" s="67"/>
      <c r="C38" s="69">
        <v>0</v>
      </c>
      <c r="D38" s="54"/>
      <c r="E38" s="56">
        <f t="shared" si="5"/>
        <v>0</v>
      </c>
      <c r="F38" s="55"/>
      <c r="G38" s="57">
        <f t="shared" si="6"/>
        <v>0</v>
      </c>
      <c r="H38" s="55"/>
      <c r="I38" s="66">
        <f t="shared" si="0"/>
        <v>0</v>
      </c>
      <c r="J38" s="55"/>
      <c r="K38" s="96">
        <f t="shared" si="1"/>
        <v>0</v>
      </c>
      <c r="L38" s="102"/>
      <c r="M38" s="96">
        <f t="shared" si="7"/>
        <v>0</v>
      </c>
      <c r="N38" s="58"/>
      <c r="O38" s="96">
        <f t="shared" si="2"/>
        <v>0</v>
      </c>
      <c r="P38" s="59"/>
      <c r="Q38" s="96">
        <f t="shared" si="3"/>
        <v>0</v>
      </c>
      <c r="R38" s="102"/>
      <c r="S38" s="96">
        <f t="shared" si="4"/>
        <v>0</v>
      </c>
    </row>
    <row r="39" spans="1:25" ht="15.75" x14ac:dyDescent="0.25">
      <c r="A39" s="7"/>
      <c r="B39" s="67"/>
      <c r="C39" s="69">
        <v>0</v>
      </c>
      <c r="D39" s="54"/>
      <c r="E39" s="56">
        <f t="shared" si="5"/>
        <v>0</v>
      </c>
      <c r="F39" s="55"/>
      <c r="G39" s="57">
        <f t="shared" si="6"/>
        <v>0</v>
      </c>
      <c r="H39" s="55"/>
      <c r="I39" s="66">
        <f t="shared" si="0"/>
        <v>0</v>
      </c>
      <c r="J39" s="55"/>
      <c r="K39" s="96">
        <f t="shared" si="1"/>
        <v>0</v>
      </c>
      <c r="L39" s="102"/>
      <c r="M39" s="96">
        <f t="shared" si="7"/>
        <v>0</v>
      </c>
      <c r="N39" s="58"/>
      <c r="O39" s="96">
        <f t="shared" si="2"/>
        <v>0</v>
      </c>
      <c r="P39" s="59"/>
      <c r="Q39" s="96">
        <f t="shared" si="3"/>
        <v>0</v>
      </c>
      <c r="R39" s="102"/>
      <c r="S39" s="96">
        <f t="shared" si="4"/>
        <v>0</v>
      </c>
    </row>
    <row r="40" spans="1:25" ht="15.75" x14ac:dyDescent="0.25">
      <c r="A40" s="7"/>
      <c r="B40" s="67"/>
      <c r="C40" s="69">
        <v>0</v>
      </c>
      <c r="D40" s="54"/>
      <c r="E40" s="56">
        <f t="shared" si="5"/>
        <v>0</v>
      </c>
      <c r="F40" s="55"/>
      <c r="G40" s="57">
        <f t="shared" si="6"/>
        <v>0</v>
      </c>
      <c r="H40" s="55"/>
      <c r="I40" s="66">
        <f t="shared" si="0"/>
        <v>0</v>
      </c>
      <c r="J40" s="55"/>
      <c r="K40" s="96">
        <f t="shared" si="1"/>
        <v>0</v>
      </c>
      <c r="L40" s="102"/>
      <c r="M40" s="96">
        <f t="shared" si="7"/>
        <v>0</v>
      </c>
      <c r="N40" s="58"/>
      <c r="O40" s="96">
        <f t="shared" si="2"/>
        <v>0</v>
      </c>
      <c r="P40" s="59"/>
      <c r="Q40" s="96">
        <f t="shared" si="3"/>
        <v>0</v>
      </c>
      <c r="R40" s="102"/>
      <c r="S40" s="96">
        <f t="shared" si="4"/>
        <v>0</v>
      </c>
    </row>
    <row r="41" spans="1:25" x14ac:dyDescent="0.2">
      <c r="A41" s="7"/>
      <c r="D41" s="24"/>
      <c r="E41" s="24"/>
      <c r="F41" s="24"/>
      <c r="G41" s="24"/>
      <c r="H41" s="24"/>
      <c r="I41" s="24"/>
      <c r="J41" s="24"/>
      <c r="K41" s="97"/>
      <c r="L41" s="103"/>
      <c r="M41" s="97"/>
      <c r="N41" s="24"/>
      <c r="O41" s="97"/>
      <c r="P41" s="28"/>
      <c r="Q41" s="97"/>
      <c r="R41" s="103"/>
      <c r="S41" s="97"/>
    </row>
    <row r="42" spans="1:25" x14ac:dyDescent="0.2">
      <c r="A42" s="7"/>
      <c r="K42" s="98"/>
      <c r="L42" s="104"/>
      <c r="M42" s="98"/>
      <c r="O42" s="98"/>
      <c r="P42" s="12"/>
      <c r="Q42" s="98"/>
      <c r="R42" s="104"/>
      <c r="S42" s="98"/>
    </row>
    <row r="43" spans="1:25" x14ac:dyDescent="0.2">
      <c r="K43" s="98"/>
      <c r="L43" s="104"/>
      <c r="M43" s="98"/>
      <c r="O43" s="98"/>
      <c r="P43" s="12"/>
      <c r="Q43" s="98"/>
      <c r="R43" s="104"/>
      <c r="S43" s="98"/>
    </row>
    <row r="44" spans="1:25" x14ac:dyDescent="0.2">
      <c r="K44" s="98"/>
      <c r="L44" s="104"/>
      <c r="M44" s="98"/>
      <c r="O44" s="98"/>
      <c r="P44" s="12"/>
      <c r="Q44" s="98"/>
      <c r="R44" s="104"/>
      <c r="S44" s="98"/>
    </row>
    <row r="45" spans="1:25" x14ac:dyDescent="0.2">
      <c r="K45" s="98"/>
      <c r="L45" s="104"/>
      <c r="M45" s="98"/>
      <c r="O45" s="98"/>
      <c r="P45" s="12"/>
      <c r="Q45" s="98"/>
      <c r="R45" s="104"/>
      <c r="S45" s="98"/>
    </row>
    <row r="46" spans="1:25" x14ac:dyDescent="0.2">
      <c r="K46" s="98"/>
      <c r="L46" s="104"/>
      <c r="M46" s="98"/>
      <c r="O46" s="98"/>
      <c r="P46" s="12"/>
      <c r="Q46" s="98"/>
      <c r="R46" s="104"/>
      <c r="S46" s="98"/>
    </row>
    <row r="47" spans="1:25" x14ac:dyDescent="0.2">
      <c r="K47" s="98"/>
      <c r="L47" s="104"/>
      <c r="M47" s="98"/>
      <c r="O47" s="98"/>
      <c r="P47" s="12"/>
      <c r="Q47" s="98"/>
      <c r="R47" s="104"/>
      <c r="S47" s="98"/>
    </row>
    <row r="48" spans="1:25" x14ac:dyDescent="0.2">
      <c r="B48" s="25"/>
      <c r="C48" s="35"/>
      <c r="D48" s="5"/>
      <c r="E48" s="5"/>
      <c r="F48" s="5"/>
      <c r="G48" s="5"/>
      <c r="H48" s="5"/>
      <c r="I48" s="5"/>
      <c r="J48" s="5"/>
      <c r="K48" s="99"/>
      <c r="L48" s="99"/>
      <c r="M48" s="99"/>
      <c r="N48" s="5"/>
      <c r="O48" s="99"/>
      <c r="P48" s="42"/>
      <c r="Q48" s="107"/>
      <c r="R48" s="107"/>
      <c r="S48" s="107"/>
      <c r="T48" s="3"/>
      <c r="U48" s="2"/>
      <c r="V48" s="2"/>
      <c r="W48" s="2"/>
      <c r="X48" s="2"/>
      <c r="Y48" s="2"/>
    </row>
    <row r="49" spans="2:25" x14ac:dyDescent="0.2">
      <c r="B49" s="25"/>
      <c r="C49" s="35"/>
      <c r="D49" s="37"/>
      <c r="E49" s="37"/>
      <c r="F49" s="37"/>
      <c r="G49" s="37"/>
      <c r="H49" s="37"/>
      <c r="I49" s="37"/>
      <c r="J49" s="37"/>
      <c r="K49" s="100"/>
      <c r="L49" s="100"/>
      <c r="M49" s="100"/>
      <c r="N49" s="37"/>
      <c r="O49" s="100"/>
      <c r="P49" s="42"/>
      <c r="Q49" s="107"/>
      <c r="R49" s="107"/>
      <c r="S49" s="107"/>
      <c r="T49" s="3"/>
      <c r="U49" s="2"/>
      <c r="V49" s="2"/>
      <c r="W49" s="2"/>
      <c r="X49" s="2"/>
      <c r="Y49" s="2"/>
    </row>
    <row r="50" spans="2:25" x14ac:dyDescent="0.2">
      <c r="B50" s="25"/>
      <c r="C50" s="35"/>
      <c r="D50" s="4"/>
      <c r="E50" s="4"/>
      <c r="F50" s="4"/>
      <c r="G50" s="4"/>
      <c r="H50" s="4"/>
      <c r="I50" s="4"/>
      <c r="J50" s="4"/>
      <c r="K50" s="101"/>
      <c r="L50" s="101"/>
      <c r="M50" s="101"/>
      <c r="N50" s="4"/>
      <c r="O50" s="101"/>
      <c r="P50" s="42"/>
      <c r="Q50" s="107"/>
      <c r="R50" s="107"/>
      <c r="S50" s="107"/>
      <c r="T50" s="3"/>
      <c r="U50" s="2"/>
      <c r="V50" s="2"/>
      <c r="W50" s="2"/>
      <c r="X50" s="2"/>
      <c r="Y50" s="2"/>
    </row>
    <row r="51" spans="2:25" x14ac:dyDescent="0.2">
      <c r="B51" s="25"/>
      <c r="C51" s="35"/>
      <c r="D51" s="4"/>
      <c r="E51" s="4"/>
      <c r="F51" s="4"/>
      <c r="G51" s="4"/>
      <c r="H51" s="4"/>
      <c r="I51" s="4"/>
      <c r="J51" s="4"/>
      <c r="K51" s="101"/>
      <c r="L51" s="101"/>
      <c r="M51" s="101"/>
      <c r="N51" s="4"/>
      <c r="O51" s="101"/>
      <c r="P51" s="42"/>
      <c r="Q51" s="107"/>
      <c r="R51" s="107"/>
      <c r="S51" s="107"/>
      <c r="T51" s="3"/>
      <c r="U51" s="2"/>
      <c r="V51" s="2"/>
      <c r="W51" s="2"/>
      <c r="X51" s="2"/>
      <c r="Y51" s="2"/>
    </row>
    <row r="52" spans="2:25" x14ac:dyDescent="0.2">
      <c r="B52" s="25"/>
      <c r="C52" s="35"/>
      <c r="D52" s="4"/>
      <c r="E52" s="4"/>
      <c r="F52" s="4"/>
      <c r="G52" s="4"/>
      <c r="H52" s="4"/>
      <c r="I52" s="4"/>
      <c r="J52" s="4"/>
      <c r="K52" s="101"/>
      <c r="L52" s="101"/>
      <c r="M52" s="101"/>
      <c r="N52" s="4"/>
      <c r="O52" s="101"/>
      <c r="P52" s="42"/>
      <c r="Q52" s="107"/>
      <c r="R52" s="107"/>
      <c r="S52" s="107"/>
      <c r="T52" s="3"/>
      <c r="U52" s="2"/>
      <c r="V52" s="2"/>
      <c r="W52" s="2"/>
      <c r="X52" s="2"/>
      <c r="Y52" s="2"/>
    </row>
    <row r="53" spans="2:25" x14ac:dyDescent="0.2">
      <c r="B53" s="25"/>
      <c r="C53" s="35"/>
      <c r="D53" s="37"/>
      <c r="E53" s="37"/>
      <c r="F53" s="37"/>
      <c r="G53" s="37"/>
      <c r="H53" s="37"/>
      <c r="I53" s="37"/>
      <c r="J53" s="37"/>
      <c r="K53" s="100"/>
      <c r="L53" s="100"/>
      <c r="M53" s="100"/>
      <c r="N53" s="37"/>
      <c r="O53" s="100"/>
      <c r="P53" s="42"/>
      <c r="Q53" s="107"/>
      <c r="R53" s="107"/>
      <c r="S53" s="107"/>
      <c r="T53" s="3"/>
      <c r="U53" s="2"/>
      <c r="V53" s="2"/>
      <c r="W53" s="2"/>
      <c r="X53" s="2"/>
      <c r="Y53" s="2"/>
    </row>
    <row r="54" spans="2:25" x14ac:dyDescent="0.2">
      <c r="B54" s="25"/>
      <c r="C54" s="35"/>
      <c r="D54" s="36"/>
      <c r="E54" s="39"/>
      <c r="F54" s="39"/>
      <c r="G54" s="39"/>
      <c r="H54" s="40"/>
      <c r="I54" s="39"/>
      <c r="J54" s="39"/>
      <c r="K54" s="105"/>
      <c r="L54" s="105"/>
      <c r="M54" s="100"/>
      <c r="N54" s="37"/>
      <c r="O54" s="100"/>
      <c r="P54" s="42"/>
      <c r="Q54" s="107"/>
      <c r="R54" s="107"/>
      <c r="S54" s="107"/>
      <c r="T54" s="3"/>
      <c r="U54" s="2"/>
      <c r="V54" s="2"/>
      <c r="W54" s="2"/>
      <c r="X54" s="2"/>
      <c r="Y54" s="2"/>
    </row>
    <row r="55" spans="2:25" x14ac:dyDescent="0.2">
      <c r="B55" s="25"/>
      <c r="C55" s="38"/>
      <c r="D55" s="41"/>
      <c r="E55" s="41"/>
      <c r="F55" s="41"/>
      <c r="G55" s="41"/>
      <c r="H55" s="41"/>
      <c r="I55" s="41"/>
      <c r="J55" s="41"/>
      <c r="K55" s="106"/>
      <c r="L55" s="106"/>
      <c r="M55" s="106"/>
      <c r="N55" s="43"/>
      <c r="O55" s="43"/>
      <c r="P55" s="42"/>
      <c r="Q55" s="107"/>
      <c r="R55" s="107"/>
      <c r="S55" s="107"/>
      <c r="T55" s="3"/>
      <c r="U55" s="2"/>
      <c r="V55" s="2"/>
      <c r="W55" s="2"/>
      <c r="X55" s="2"/>
      <c r="Y55" s="2"/>
    </row>
    <row r="56" spans="2:25" x14ac:dyDescent="0.2">
      <c r="B56" s="25"/>
      <c r="C56" s="35"/>
      <c r="D56" s="37"/>
      <c r="E56" s="37"/>
      <c r="F56" s="37"/>
      <c r="G56" s="37"/>
      <c r="H56" s="37"/>
      <c r="I56" s="37"/>
      <c r="J56" s="37"/>
      <c r="K56" s="100"/>
      <c r="L56" s="100"/>
      <c r="M56" s="100"/>
      <c r="N56" s="37"/>
      <c r="O56" s="37"/>
      <c r="P56" s="42"/>
      <c r="Q56" s="107"/>
      <c r="R56" s="107"/>
      <c r="S56" s="107"/>
      <c r="T56" s="3"/>
      <c r="U56" s="2"/>
      <c r="V56" s="2"/>
      <c r="W56" s="2"/>
      <c r="X56" s="2"/>
      <c r="Y56" s="2"/>
    </row>
    <row r="57" spans="2:25" x14ac:dyDescent="0.2">
      <c r="B57" s="25"/>
      <c r="C57" s="35"/>
      <c r="D57" s="4"/>
      <c r="E57" s="4"/>
      <c r="F57" s="4"/>
      <c r="G57" s="4"/>
      <c r="H57" s="4"/>
      <c r="I57" s="4"/>
      <c r="J57" s="4"/>
      <c r="K57" s="101"/>
      <c r="L57" s="101"/>
      <c r="M57" s="101"/>
      <c r="N57" s="4"/>
      <c r="O57" s="4"/>
      <c r="P57" s="42"/>
      <c r="Q57" s="107"/>
      <c r="R57" s="107"/>
      <c r="S57" s="107"/>
      <c r="T57" s="3"/>
      <c r="U57" s="2"/>
      <c r="V57" s="2"/>
      <c r="W57" s="2"/>
      <c r="X57" s="2"/>
      <c r="Y57" s="2"/>
    </row>
    <row r="58" spans="2:25" x14ac:dyDescent="0.2">
      <c r="B58" s="25"/>
      <c r="C58" s="35"/>
      <c r="D58" s="5"/>
      <c r="E58" s="5"/>
      <c r="F58" s="5"/>
      <c r="G58" s="5"/>
      <c r="H58" s="5"/>
      <c r="I58" s="5"/>
      <c r="J58" s="5"/>
      <c r="K58" s="99"/>
      <c r="L58" s="99"/>
      <c r="M58" s="99"/>
      <c r="N58" s="5"/>
      <c r="O58" s="5"/>
      <c r="P58" s="42"/>
      <c r="Q58" s="107"/>
      <c r="R58" s="107"/>
      <c r="S58" s="107"/>
      <c r="T58" s="3"/>
      <c r="U58" s="2"/>
      <c r="V58" s="2"/>
      <c r="W58" s="2"/>
      <c r="X58" s="2"/>
      <c r="Y58" s="2"/>
    </row>
    <row r="59" spans="2:25" x14ac:dyDescent="0.2">
      <c r="B59" s="25"/>
      <c r="C59" s="35"/>
      <c r="D59" s="37"/>
      <c r="E59" s="37"/>
      <c r="F59" s="37"/>
      <c r="G59" s="37"/>
      <c r="H59" s="37"/>
      <c r="I59" s="37"/>
      <c r="J59" s="37"/>
      <c r="K59" s="100"/>
      <c r="L59" s="100"/>
      <c r="M59" s="100"/>
      <c r="N59" s="37"/>
      <c r="O59" s="37"/>
      <c r="P59" s="42"/>
      <c r="Q59" s="107"/>
      <c r="R59" s="107"/>
      <c r="S59" s="107"/>
      <c r="T59" s="3"/>
      <c r="U59" s="2"/>
      <c r="V59" s="2"/>
      <c r="W59" s="2"/>
      <c r="X59" s="2"/>
      <c r="Y59" s="2"/>
    </row>
    <row r="60" spans="2:25" x14ac:dyDescent="0.2">
      <c r="B60" s="25"/>
      <c r="C60" s="35"/>
      <c r="D60" s="4"/>
      <c r="E60" s="4"/>
      <c r="F60" s="4"/>
      <c r="G60" s="4"/>
      <c r="H60" s="4"/>
      <c r="I60" s="4"/>
      <c r="J60" s="4"/>
      <c r="K60" s="101"/>
      <c r="L60" s="101"/>
      <c r="M60" s="101"/>
      <c r="N60" s="4"/>
      <c r="O60" s="4"/>
      <c r="P60" s="42"/>
      <c r="Q60" s="107"/>
      <c r="R60" s="107"/>
      <c r="S60" s="107"/>
      <c r="T60" s="3"/>
      <c r="U60" s="2"/>
      <c r="V60" s="2"/>
      <c r="W60" s="2"/>
      <c r="X60" s="2"/>
      <c r="Y60" s="2"/>
    </row>
    <row r="61" spans="2:25" x14ac:dyDescent="0.2">
      <c r="B61" s="25"/>
      <c r="C61" s="35"/>
      <c r="D61" s="4"/>
      <c r="E61" s="4"/>
      <c r="F61" s="4"/>
      <c r="G61" s="4"/>
      <c r="H61" s="4"/>
      <c r="I61" s="4"/>
      <c r="J61" s="4"/>
      <c r="K61" s="101"/>
      <c r="L61" s="101"/>
      <c r="M61" s="101"/>
      <c r="N61" s="4"/>
      <c r="O61" s="4"/>
      <c r="P61" s="42"/>
      <c r="Q61" s="107"/>
      <c r="R61" s="107"/>
      <c r="S61" s="107"/>
      <c r="T61" s="3"/>
      <c r="U61" s="2"/>
      <c r="V61" s="2"/>
      <c r="W61" s="2"/>
      <c r="X61" s="2"/>
      <c r="Y61" s="2"/>
    </row>
    <row r="62" spans="2:25" x14ac:dyDescent="0.2">
      <c r="B62" s="25"/>
      <c r="C62" s="35"/>
      <c r="D62" s="4"/>
      <c r="E62" s="4"/>
      <c r="F62" s="4"/>
      <c r="G62" s="4"/>
      <c r="H62" s="4"/>
      <c r="I62" s="4"/>
      <c r="J62" s="4"/>
      <c r="K62" s="101"/>
      <c r="L62" s="101"/>
      <c r="M62" s="101"/>
      <c r="N62" s="4"/>
      <c r="O62" s="4"/>
      <c r="P62" s="42"/>
      <c r="Q62" s="107"/>
      <c r="R62" s="107"/>
      <c r="S62" s="107"/>
      <c r="T62" s="3"/>
      <c r="U62" s="2"/>
      <c r="V62" s="2"/>
      <c r="W62" s="2"/>
      <c r="X62" s="2"/>
      <c r="Y62" s="2"/>
    </row>
    <row r="63" spans="2:25" x14ac:dyDescent="0.2">
      <c r="B63" s="25"/>
      <c r="C63" s="35"/>
      <c r="D63" s="37"/>
      <c r="E63" s="37"/>
      <c r="F63" s="37"/>
      <c r="G63" s="37"/>
      <c r="H63" s="37"/>
      <c r="I63" s="37"/>
      <c r="J63" s="37"/>
      <c r="K63" s="100"/>
      <c r="L63" s="100"/>
      <c r="M63" s="100"/>
      <c r="N63" s="37"/>
      <c r="O63" s="37"/>
      <c r="P63" s="42"/>
      <c r="Q63" s="107"/>
      <c r="R63" s="107"/>
      <c r="S63" s="107"/>
      <c r="T63" s="3"/>
      <c r="U63" s="2"/>
      <c r="V63" s="2"/>
      <c r="W63" s="2"/>
      <c r="X63" s="2"/>
      <c r="Y63" s="2"/>
    </row>
    <row r="64" spans="2:25" x14ac:dyDescent="0.2">
      <c r="B64" s="25"/>
      <c r="C64" s="35"/>
      <c r="D64" s="36"/>
      <c r="E64" s="39"/>
      <c r="F64" s="39"/>
      <c r="G64" s="39"/>
      <c r="H64" s="40"/>
      <c r="I64" s="39"/>
      <c r="J64" s="39"/>
      <c r="K64" s="105"/>
      <c r="L64" s="105"/>
      <c r="M64" s="100"/>
      <c r="N64" s="37"/>
      <c r="O64" s="37"/>
      <c r="P64" s="42"/>
      <c r="Q64" s="107"/>
      <c r="R64" s="107"/>
      <c r="S64" s="107"/>
      <c r="T64" s="3"/>
      <c r="U64" s="2"/>
      <c r="V64" s="2"/>
      <c r="W64" s="2"/>
      <c r="X64" s="2"/>
      <c r="Y64" s="2"/>
    </row>
    <row r="65" spans="2:25" x14ac:dyDescent="0.2">
      <c r="B65" s="25"/>
      <c r="C65" s="38"/>
      <c r="D65" s="41"/>
      <c r="E65" s="41"/>
      <c r="F65" s="41"/>
      <c r="G65" s="41"/>
      <c r="H65" s="41"/>
      <c r="I65" s="41"/>
      <c r="J65" s="41"/>
      <c r="K65" s="106"/>
      <c r="L65" s="106"/>
      <c r="M65" s="106"/>
      <c r="N65" s="43"/>
      <c r="O65" s="43"/>
      <c r="P65" s="42"/>
      <c r="Q65" s="107"/>
      <c r="R65" s="107"/>
      <c r="S65" s="107"/>
      <c r="T65" s="3"/>
      <c r="U65" s="2"/>
      <c r="V65" s="2"/>
      <c r="W65" s="2"/>
      <c r="X65" s="2"/>
      <c r="Y65" s="2"/>
    </row>
    <row r="66" spans="2:25" x14ac:dyDescent="0.2">
      <c r="B66" s="25"/>
      <c r="C66" s="35"/>
      <c r="D66" s="37"/>
      <c r="E66" s="37"/>
      <c r="F66" s="37"/>
      <c r="G66" s="37"/>
      <c r="H66" s="37"/>
      <c r="I66" s="37"/>
      <c r="J66" s="37"/>
      <c r="K66" s="37"/>
      <c r="L66" s="37"/>
      <c r="M66" s="37"/>
      <c r="N66" s="37"/>
      <c r="O66" s="37"/>
      <c r="P66" s="42"/>
      <c r="Q66" s="107"/>
      <c r="R66" s="107"/>
      <c r="S66" s="107"/>
      <c r="T66" s="3"/>
      <c r="U66" s="2"/>
      <c r="V66" s="2"/>
      <c r="W66" s="2"/>
      <c r="X66" s="2"/>
      <c r="Y66" s="2"/>
    </row>
    <row r="67" spans="2:25" x14ac:dyDescent="0.2">
      <c r="B67" s="25"/>
      <c r="C67" s="35"/>
      <c r="D67" s="4"/>
      <c r="E67" s="4"/>
      <c r="F67" s="4"/>
      <c r="G67" s="4"/>
      <c r="H67" s="4"/>
      <c r="I67" s="4"/>
      <c r="J67" s="4"/>
      <c r="K67" s="4"/>
      <c r="L67" s="4"/>
      <c r="M67" s="4"/>
      <c r="N67" s="4"/>
      <c r="O67" s="4"/>
      <c r="P67" s="42"/>
      <c r="Q67" s="107"/>
      <c r="R67" s="107"/>
      <c r="S67" s="107"/>
      <c r="T67" s="3"/>
      <c r="U67" s="2"/>
      <c r="V67" s="2"/>
      <c r="W67" s="2"/>
      <c r="X67" s="2"/>
      <c r="Y67" s="2"/>
    </row>
    <row r="68" spans="2:25" x14ac:dyDescent="0.2">
      <c r="B68" s="25"/>
      <c r="C68" s="35"/>
      <c r="D68" s="5"/>
      <c r="E68" s="5"/>
      <c r="F68" s="5"/>
      <c r="G68" s="5"/>
      <c r="H68" s="5"/>
      <c r="I68" s="5"/>
      <c r="J68" s="5"/>
      <c r="K68" s="5"/>
      <c r="L68" s="5"/>
      <c r="M68" s="5"/>
      <c r="N68" s="5"/>
      <c r="O68" s="5"/>
      <c r="P68" s="42"/>
      <c r="Q68" s="107"/>
      <c r="R68" s="107"/>
      <c r="S68" s="107"/>
      <c r="T68" s="3"/>
      <c r="U68" s="2"/>
      <c r="V68" s="2"/>
      <c r="W68" s="2"/>
      <c r="X68" s="2"/>
      <c r="Y68" s="2"/>
    </row>
    <row r="69" spans="2:25" x14ac:dyDescent="0.2">
      <c r="B69" s="25"/>
      <c r="C69" s="35"/>
      <c r="D69" s="37"/>
      <c r="E69" s="37"/>
      <c r="F69" s="37"/>
      <c r="G69" s="37"/>
      <c r="H69" s="37"/>
      <c r="I69" s="37"/>
      <c r="J69" s="37"/>
      <c r="K69" s="37"/>
      <c r="L69" s="37"/>
      <c r="M69" s="37"/>
      <c r="N69" s="37"/>
      <c r="O69" s="37"/>
      <c r="P69" s="42"/>
      <c r="Q69" s="107"/>
      <c r="R69" s="107"/>
      <c r="S69" s="107"/>
      <c r="T69" s="3"/>
      <c r="U69" s="2"/>
      <c r="V69" s="2"/>
      <c r="W69" s="2"/>
      <c r="X69" s="2"/>
      <c r="Y69" s="2"/>
    </row>
    <row r="70" spans="2:25" x14ac:dyDescent="0.2">
      <c r="B70" s="25"/>
      <c r="C70" s="35"/>
      <c r="D70" s="4"/>
      <c r="E70" s="4"/>
      <c r="F70" s="4"/>
      <c r="G70" s="4"/>
      <c r="H70" s="4"/>
      <c r="I70" s="4"/>
      <c r="J70" s="4"/>
      <c r="K70" s="4"/>
      <c r="L70" s="4"/>
      <c r="M70" s="4"/>
      <c r="N70" s="4"/>
      <c r="O70" s="4"/>
      <c r="P70" s="42"/>
      <c r="Q70" s="107"/>
      <c r="R70" s="107"/>
      <c r="S70" s="107"/>
      <c r="T70" s="3"/>
      <c r="U70" s="2"/>
      <c r="V70" s="2"/>
      <c r="W70" s="2"/>
      <c r="X70" s="2"/>
      <c r="Y70" s="2"/>
    </row>
    <row r="71" spans="2:25" x14ac:dyDescent="0.2">
      <c r="B71" s="25"/>
      <c r="C71" s="35"/>
      <c r="D71" s="4"/>
      <c r="E71" s="4"/>
      <c r="F71" s="4"/>
      <c r="G71" s="4"/>
      <c r="H71" s="4"/>
      <c r="I71" s="4"/>
      <c r="J71" s="4"/>
      <c r="K71" s="4"/>
      <c r="L71" s="4"/>
      <c r="M71" s="4"/>
      <c r="N71" s="4"/>
      <c r="O71" s="4"/>
      <c r="P71" s="42"/>
      <c r="Q71" s="107"/>
      <c r="R71" s="107"/>
      <c r="S71" s="107"/>
      <c r="T71" s="3"/>
      <c r="U71" s="2"/>
      <c r="V71" s="2"/>
      <c r="W71" s="2"/>
      <c r="X71" s="2"/>
      <c r="Y71" s="2"/>
    </row>
    <row r="72" spans="2:25" x14ac:dyDescent="0.2">
      <c r="B72" s="25"/>
      <c r="C72" s="35"/>
      <c r="D72" s="4"/>
      <c r="E72" s="4"/>
      <c r="F72" s="4"/>
      <c r="G72" s="4"/>
      <c r="H72" s="4"/>
      <c r="I72" s="4"/>
      <c r="J72" s="4"/>
      <c r="K72" s="4"/>
      <c r="L72" s="4"/>
      <c r="M72" s="4"/>
      <c r="N72" s="4"/>
      <c r="O72" s="4"/>
      <c r="P72" s="42"/>
      <c r="Q72" s="107"/>
      <c r="R72" s="107"/>
      <c r="S72" s="107"/>
      <c r="T72" s="3"/>
      <c r="U72" s="2"/>
      <c r="V72" s="2"/>
      <c r="W72" s="2"/>
      <c r="X72" s="2"/>
      <c r="Y72" s="2"/>
    </row>
    <row r="73" spans="2:25" x14ac:dyDescent="0.2">
      <c r="B73" s="25"/>
      <c r="C73" s="35"/>
      <c r="D73" s="37"/>
      <c r="E73" s="37"/>
      <c r="F73" s="37"/>
      <c r="G73" s="37"/>
      <c r="H73" s="37"/>
      <c r="I73" s="37"/>
      <c r="J73" s="37"/>
      <c r="K73" s="37"/>
      <c r="L73" s="37"/>
      <c r="M73" s="37"/>
      <c r="N73" s="37"/>
      <c r="O73" s="37"/>
      <c r="P73" s="42"/>
      <c r="Q73" s="107"/>
      <c r="R73" s="107"/>
      <c r="S73" s="107"/>
      <c r="T73" s="3"/>
      <c r="U73" s="2"/>
      <c r="V73" s="2"/>
      <c r="W73" s="2"/>
      <c r="X73" s="2"/>
      <c r="Y73" s="2"/>
    </row>
    <row r="74" spans="2:25" x14ac:dyDescent="0.2">
      <c r="B74" s="25"/>
      <c r="C74" s="35"/>
      <c r="D74" s="36"/>
      <c r="E74" s="39"/>
      <c r="F74" s="39"/>
      <c r="G74" s="39"/>
      <c r="H74" s="40"/>
      <c r="I74" s="39"/>
      <c r="J74" s="39"/>
      <c r="K74" s="39"/>
      <c r="L74" s="39"/>
      <c r="M74" s="35"/>
      <c r="N74" s="37"/>
      <c r="O74" s="37"/>
      <c r="P74" s="42"/>
      <c r="Q74" s="107"/>
      <c r="R74" s="107"/>
      <c r="S74" s="107"/>
      <c r="T74" s="3"/>
      <c r="U74" s="2"/>
      <c r="V74" s="2"/>
      <c r="W74" s="2"/>
      <c r="X74" s="2"/>
      <c r="Y74" s="2"/>
    </row>
    <row r="75" spans="2:25" x14ac:dyDescent="0.2">
      <c r="B75" s="25"/>
      <c r="C75" s="38"/>
      <c r="D75" s="41"/>
      <c r="E75" s="41"/>
      <c r="F75" s="41"/>
      <c r="G75" s="41"/>
      <c r="H75" s="41"/>
      <c r="I75" s="41"/>
      <c r="J75" s="41"/>
      <c r="K75" s="41"/>
      <c r="L75" s="41"/>
      <c r="M75" s="41"/>
      <c r="N75" s="43"/>
      <c r="O75" s="43"/>
      <c r="P75" s="42"/>
      <c r="Q75" s="107"/>
      <c r="R75" s="107"/>
      <c r="S75" s="107"/>
      <c r="T75" s="3"/>
      <c r="U75" s="2"/>
      <c r="V75" s="2"/>
      <c r="W75" s="2"/>
      <c r="X75" s="2"/>
      <c r="Y75" s="2"/>
    </row>
    <row r="76" spans="2:25" x14ac:dyDescent="0.2">
      <c r="B76" s="25"/>
      <c r="C76" s="35"/>
      <c r="D76" s="37"/>
      <c r="E76" s="37"/>
      <c r="F76" s="37"/>
      <c r="G76" s="37"/>
      <c r="H76" s="37"/>
      <c r="I76" s="37"/>
      <c r="J76" s="37"/>
      <c r="K76" s="37"/>
      <c r="L76" s="37"/>
      <c r="M76" s="37"/>
      <c r="N76" s="37"/>
      <c r="O76" s="37"/>
      <c r="P76" s="42"/>
      <c r="Q76" s="42"/>
      <c r="R76" s="42"/>
      <c r="S76" s="42"/>
      <c r="T76" s="3"/>
      <c r="U76" s="2"/>
      <c r="V76" s="2"/>
      <c r="W76" s="2"/>
      <c r="X76" s="2"/>
      <c r="Y76" s="2"/>
    </row>
    <row r="77" spans="2:25" x14ac:dyDescent="0.2">
      <c r="B77" s="25"/>
      <c r="C77" s="35"/>
      <c r="D77" s="4"/>
      <c r="E77" s="4"/>
      <c r="F77" s="4"/>
      <c r="G77" s="4"/>
      <c r="H77" s="4"/>
      <c r="I77" s="4"/>
      <c r="J77" s="4"/>
      <c r="K77" s="4"/>
      <c r="L77" s="4"/>
      <c r="M77" s="4"/>
      <c r="N77" s="4"/>
      <c r="O77" s="4"/>
      <c r="P77" s="42"/>
      <c r="Q77" s="42"/>
      <c r="R77" s="42"/>
      <c r="S77" s="42"/>
      <c r="T77" s="3"/>
      <c r="U77" s="2"/>
      <c r="V77" s="2"/>
      <c r="W77" s="2"/>
      <c r="X77" s="2"/>
      <c r="Y77" s="2"/>
    </row>
    <row r="78" spans="2:25" x14ac:dyDescent="0.2">
      <c r="B78" s="25"/>
      <c r="C78" s="35"/>
      <c r="D78" s="5"/>
      <c r="E78" s="5"/>
      <c r="F78" s="5"/>
      <c r="G78" s="5"/>
      <c r="H78" s="5"/>
      <c r="I78" s="5"/>
      <c r="J78" s="5"/>
      <c r="K78" s="5"/>
      <c r="L78" s="5"/>
      <c r="M78" s="5"/>
      <c r="N78" s="5"/>
      <c r="O78" s="5"/>
      <c r="P78" s="42"/>
      <c r="Q78" s="42"/>
      <c r="R78" s="42"/>
      <c r="S78" s="42"/>
      <c r="T78" s="3"/>
      <c r="U78" s="2"/>
      <c r="V78" s="2"/>
      <c r="W78" s="2"/>
      <c r="X78" s="2"/>
      <c r="Y78" s="2"/>
    </row>
    <row r="79" spans="2:25" x14ac:dyDescent="0.2">
      <c r="B79" s="25"/>
      <c r="C79" s="35"/>
      <c r="D79" s="37"/>
      <c r="E79" s="37"/>
      <c r="F79" s="37"/>
      <c r="G79" s="37"/>
      <c r="H79" s="37"/>
      <c r="I79" s="37"/>
      <c r="J79" s="37"/>
      <c r="K79" s="37"/>
      <c r="L79" s="37"/>
      <c r="M79" s="37"/>
      <c r="N79" s="37"/>
      <c r="O79" s="37"/>
      <c r="P79" s="42"/>
      <c r="Q79" s="42"/>
      <c r="R79" s="42"/>
      <c r="S79" s="42"/>
      <c r="T79" s="3"/>
      <c r="U79" s="2"/>
      <c r="V79" s="2"/>
      <c r="W79" s="2"/>
      <c r="X79" s="2"/>
      <c r="Y79" s="2"/>
    </row>
    <row r="80" spans="2:25" x14ac:dyDescent="0.2">
      <c r="B80" s="25"/>
      <c r="C80" s="35"/>
      <c r="D80" s="4"/>
      <c r="E80" s="4"/>
      <c r="F80" s="4"/>
      <c r="G80" s="4"/>
      <c r="H80" s="4"/>
      <c r="I80" s="4"/>
      <c r="J80" s="4"/>
      <c r="K80" s="4"/>
      <c r="L80" s="4"/>
      <c r="M80" s="4"/>
      <c r="N80" s="4"/>
      <c r="O80" s="4"/>
      <c r="P80" s="42"/>
      <c r="Q80" s="42"/>
      <c r="R80" s="42"/>
      <c r="S80" s="42"/>
      <c r="T80" s="3"/>
      <c r="U80" s="2"/>
      <c r="V80" s="2"/>
      <c r="W80" s="2"/>
      <c r="X80" s="2"/>
      <c r="Y80" s="2"/>
    </row>
    <row r="81" spans="2:25" x14ac:dyDescent="0.2">
      <c r="B81" s="25"/>
      <c r="C81" s="35"/>
      <c r="D81" s="4"/>
      <c r="E81" s="4"/>
      <c r="F81" s="4"/>
      <c r="G81" s="4"/>
      <c r="H81" s="4"/>
      <c r="I81" s="4"/>
      <c r="J81" s="4"/>
      <c r="K81" s="4"/>
      <c r="L81" s="4"/>
      <c r="M81" s="4"/>
      <c r="N81" s="4"/>
      <c r="O81" s="4"/>
      <c r="P81" s="42"/>
      <c r="Q81" s="42"/>
      <c r="R81" s="42"/>
      <c r="S81" s="42"/>
      <c r="T81" s="3"/>
      <c r="U81" s="2"/>
      <c r="V81" s="2"/>
      <c r="W81" s="2"/>
      <c r="X81" s="2"/>
      <c r="Y81" s="2"/>
    </row>
    <row r="82" spans="2:25" x14ac:dyDescent="0.2">
      <c r="B82" s="25"/>
      <c r="C82" s="35"/>
      <c r="D82" s="4"/>
      <c r="E82" s="4"/>
      <c r="F82" s="4"/>
      <c r="G82" s="4"/>
      <c r="H82" s="4"/>
      <c r="I82" s="4"/>
      <c r="J82" s="4"/>
      <c r="K82" s="4"/>
      <c r="L82" s="4"/>
      <c r="M82" s="4"/>
      <c r="N82" s="4"/>
      <c r="O82" s="4"/>
      <c r="P82" s="42"/>
      <c r="Q82" s="42"/>
      <c r="R82" s="42"/>
      <c r="S82" s="42"/>
      <c r="T82" s="3"/>
      <c r="U82" s="2"/>
      <c r="V82" s="2"/>
      <c r="W82" s="2"/>
      <c r="X82" s="2"/>
      <c r="Y82" s="2"/>
    </row>
    <row r="83" spans="2:25" x14ac:dyDescent="0.2">
      <c r="B83" s="25"/>
      <c r="C83" s="35"/>
      <c r="D83" s="37"/>
      <c r="E83" s="37"/>
      <c r="F83" s="37"/>
      <c r="G83" s="37"/>
      <c r="H83" s="37"/>
      <c r="I83" s="37"/>
      <c r="J83" s="37"/>
      <c r="K83" s="37"/>
      <c r="L83" s="37"/>
      <c r="M83" s="37"/>
      <c r="N83" s="37"/>
      <c r="O83" s="37"/>
      <c r="P83" s="42"/>
      <c r="Q83" s="42"/>
      <c r="R83" s="42"/>
      <c r="S83" s="42"/>
      <c r="T83" s="3"/>
      <c r="U83" s="2"/>
      <c r="V83" s="2"/>
      <c r="W83" s="2"/>
      <c r="X83" s="2"/>
      <c r="Y83" s="2"/>
    </row>
    <row r="84" spans="2:25" x14ac:dyDescent="0.2">
      <c r="B84" s="25"/>
      <c r="C84" s="35"/>
      <c r="D84" s="36"/>
      <c r="E84" s="39"/>
      <c r="F84" s="39"/>
      <c r="G84" s="39"/>
      <c r="H84" s="40"/>
      <c r="I84" s="39"/>
      <c r="J84" s="39"/>
      <c r="K84" s="39"/>
      <c r="L84" s="39"/>
      <c r="M84" s="35"/>
      <c r="N84" s="37"/>
      <c r="O84" s="37"/>
      <c r="P84" s="42"/>
      <c r="Q84" s="42"/>
      <c r="R84" s="42"/>
      <c r="S84" s="42"/>
      <c r="T84" s="3"/>
      <c r="U84" s="2"/>
      <c r="V84" s="2"/>
      <c r="W84" s="2"/>
      <c r="X84" s="2"/>
      <c r="Y84" s="2"/>
    </row>
    <row r="85" spans="2:25" x14ac:dyDescent="0.2">
      <c r="B85" s="25"/>
      <c r="C85" s="38"/>
      <c r="D85" s="41"/>
      <c r="E85" s="41"/>
      <c r="F85" s="41"/>
      <c r="G85" s="41"/>
      <c r="H85" s="41"/>
      <c r="I85" s="41"/>
      <c r="J85" s="41"/>
      <c r="K85" s="41"/>
      <c r="L85" s="41"/>
      <c r="M85" s="41"/>
      <c r="N85" s="43"/>
      <c r="O85" s="43"/>
      <c r="P85" s="42"/>
      <c r="Q85" s="42"/>
      <c r="R85" s="42"/>
      <c r="S85" s="42"/>
      <c r="T85" s="3"/>
      <c r="U85" s="2"/>
      <c r="V85" s="2"/>
      <c r="W85" s="2"/>
      <c r="X85" s="2"/>
      <c r="Y85" s="2"/>
    </row>
    <row r="86" spans="2:25" x14ac:dyDescent="0.2">
      <c r="B86" s="25"/>
      <c r="C86" s="35"/>
      <c r="D86" s="37"/>
      <c r="E86" s="37"/>
      <c r="F86" s="37"/>
      <c r="G86" s="37"/>
      <c r="H86" s="37"/>
      <c r="I86" s="37"/>
      <c r="J86" s="37"/>
      <c r="K86" s="37"/>
      <c r="L86" s="37"/>
      <c r="M86" s="37"/>
      <c r="N86" s="37"/>
      <c r="O86" s="37"/>
      <c r="P86" s="42"/>
      <c r="Q86" s="42"/>
      <c r="R86" s="42"/>
      <c r="S86" s="42"/>
      <c r="T86" s="3"/>
      <c r="U86" s="2"/>
      <c r="V86" s="2"/>
      <c r="W86" s="2"/>
      <c r="X86" s="2"/>
      <c r="Y86" s="2"/>
    </row>
    <row r="87" spans="2:25" x14ac:dyDescent="0.2">
      <c r="B87" s="25"/>
      <c r="C87" s="35"/>
      <c r="D87" s="4"/>
      <c r="E87" s="4"/>
      <c r="F87" s="4"/>
      <c r="G87" s="4"/>
      <c r="H87" s="4"/>
      <c r="I87" s="4"/>
      <c r="J87" s="4"/>
      <c r="K87" s="4"/>
      <c r="L87" s="4"/>
      <c r="M87" s="4"/>
      <c r="N87" s="4"/>
      <c r="O87" s="4"/>
      <c r="P87" s="42"/>
      <c r="Q87" s="42"/>
      <c r="R87" s="42"/>
      <c r="S87" s="42"/>
      <c r="T87" s="3"/>
      <c r="U87" s="2"/>
      <c r="V87" s="2"/>
      <c r="W87" s="2"/>
      <c r="X87" s="2"/>
      <c r="Y87" s="2"/>
    </row>
    <row r="88" spans="2:25" x14ac:dyDescent="0.2">
      <c r="B88" s="25"/>
      <c r="C88" s="35"/>
      <c r="D88" s="5"/>
      <c r="E88" s="5"/>
      <c r="F88" s="5"/>
      <c r="G88" s="5"/>
      <c r="H88" s="5"/>
      <c r="I88" s="5"/>
      <c r="J88" s="5"/>
      <c r="K88" s="5"/>
      <c r="L88" s="5"/>
      <c r="M88" s="5"/>
      <c r="N88" s="5"/>
      <c r="O88" s="5"/>
      <c r="P88" s="42"/>
      <c r="Q88" s="42"/>
      <c r="R88" s="42"/>
      <c r="S88" s="42"/>
      <c r="T88" s="3"/>
      <c r="U88" s="2"/>
      <c r="V88" s="2"/>
      <c r="W88" s="2"/>
      <c r="X88" s="2"/>
      <c r="Y88" s="2"/>
    </row>
    <row r="89" spans="2:25" x14ac:dyDescent="0.2">
      <c r="B89" s="25"/>
      <c r="C89" s="35"/>
      <c r="D89" s="37"/>
      <c r="E89" s="37"/>
      <c r="F89" s="37"/>
      <c r="G89" s="37"/>
      <c r="H89" s="37"/>
      <c r="I89" s="37"/>
      <c r="J89" s="37"/>
      <c r="K89" s="37"/>
      <c r="L89" s="37"/>
      <c r="M89" s="37"/>
      <c r="N89" s="37"/>
      <c r="O89" s="37"/>
      <c r="P89" s="42"/>
      <c r="Q89" s="42"/>
      <c r="R89" s="42"/>
      <c r="S89" s="42"/>
      <c r="T89" s="3"/>
      <c r="U89" s="2"/>
      <c r="V89" s="2"/>
      <c r="W89" s="2"/>
      <c r="X89" s="2"/>
      <c r="Y89" s="2"/>
    </row>
    <row r="90" spans="2:25" x14ac:dyDescent="0.2">
      <c r="B90" s="25"/>
      <c r="C90" s="35"/>
      <c r="D90" s="4"/>
      <c r="E90" s="4"/>
      <c r="F90" s="4"/>
      <c r="G90" s="4"/>
      <c r="H90" s="4"/>
      <c r="I90" s="4"/>
      <c r="J90" s="4"/>
      <c r="K90" s="4"/>
      <c r="L90" s="4"/>
      <c r="M90" s="4"/>
      <c r="N90" s="4"/>
      <c r="O90" s="4"/>
      <c r="P90" s="42"/>
      <c r="Q90" s="42"/>
      <c r="R90" s="42"/>
      <c r="S90" s="42"/>
      <c r="T90" s="3"/>
      <c r="U90" s="2"/>
      <c r="V90" s="2"/>
      <c r="W90" s="2"/>
      <c r="X90" s="2"/>
      <c r="Y90" s="2"/>
    </row>
    <row r="91" spans="2:25" x14ac:dyDescent="0.2">
      <c r="B91" s="25"/>
      <c r="C91" s="35"/>
      <c r="D91" s="4"/>
      <c r="E91" s="4"/>
      <c r="F91" s="4"/>
      <c r="G91" s="4"/>
      <c r="H91" s="4"/>
      <c r="I91" s="4"/>
      <c r="J91" s="4"/>
      <c r="K91" s="4"/>
      <c r="L91" s="4"/>
      <c r="M91" s="4"/>
      <c r="N91" s="4"/>
      <c r="O91" s="4"/>
      <c r="P91" s="42"/>
      <c r="Q91" s="42"/>
      <c r="R91" s="42"/>
      <c r="S91" s="42"/>
      <c r="T91" s="3"/>
      <c r="U91" s="2"/>
      <c r="V91" s="2"/>
      <c r="W91" s="2"/>
      <c r="X91" s="2"/>
      <c r="Y91" s="2"/>
    </row>
    <row r="92" spans="2:25" x14ac:dyDescent="0.2">
      <c r="B92" s="25"/>
      <c r="C92" s="35"/>
      <c r="D92" s="4"/>
      <c r="E92" s="4"/>
      <c r="F92" s="4"/>
      <c r="G92" s="4"/>
      <c r="H92" s="4"/>
      <c r="I92" s="4"/>
      <c r="J92" s="4"/>
      <c r="K92" s="4"/>
      <c r="L92" s="4"/>
      <c r="M92" s="4"/>
      <c r="N92" s="4"/>
      <c r="O92" s="4"/>
      <c r="P92" s="42"/>
      <c r="Q92" s="42"/>
      <c r="R92" s="42"/>
      <c r="S92" s="42"/>
      <c r="T92" s="3"/>
      <c r="U92" s="2"/>
      <c r="V92" s="2"/>
      <c r="W92" s="2"/>
      <c r="X92" s="2"/>
      <c r="Y92" s="2"/>
    </row>
    <row r="93" spans="2:25" x14ac:dyDescent="0.2">
      <c r="B93" s="25"/>
      <c r="C93" s="35"/>
      <c r="D93" s="37"/>
      <c r="E93" s="37"/>
      <c r="F93" s="37"/>
      <c r="G93" s="37"/>
      <c r="H93" s="37"/>
      <c r="I93" s="37"/>
      <c r="J93" s="37"/>
      <c r="K93" s="37"/>
      <c r="L93" s="37"/>
      <c r="M93" s="37"/>
      <c r="N93" s="37"/>
      <c r="O93" s="37"/>
      <c r="P93" s="42"/>
      <c r="Q93" s="42"/>
      <c r="R93" s="42"/>
      <c r="S93" s="42"/>
      <c r="T93" s="3"/>
      <c r="U93" s="2"/>
      <c r="V93" s="2"/>
      <c r="W93" s="2"/>
      <c r="X93" s="2"/>
      <c r="Y93" s="2"/>
    </row>
    <row r="94" spans="2:25" x14ac:dyDescent="0.2">
      <c r="B94" s="25"/>
      <c r="C94" s="35"/>
      <c r="D94" s="36"/>
      <c r="E94" s="39"/>
      <c r="F94" s="39"/>
      <c r="G94" s="39"/>
      <c r="H94" s="40"/>
      <c r="I94" s="39"/>
      <c r="J94" s="39"/>
      <c r="K94" s="39"/>
      <c r="L94" s="39"/>
      <c r="M94" s="35"/>
      <c r="N94" s="37"/>
      <c r="O94" s="37"/>
      <c r="P94" s="42"/>
      <c r="Q94" s="42"/>
      <c r="R94" s="42"/>
      <c r="S94" s="42"/>
      <c r="T94" s="3"/>
      <c r="U94" s="2"/>
      <c r="V94" s="2"/>
      <c r="W94" s="2"/>
      <c r="X94" s="2"/>
      <c r="Y94" s="2"/>
    </row>
    <row r="95" spans="2:25" x14ac:dyDescent="0.2">
      <c r="B95" s="25"/>
      <c r="C95" s="38"/>
      <c r="D95" s="41"/>
      <c r="E95" s="41"/>
      <c r="F95" s="41"/>
      <c r="G95" s="41"/>
      <c r="H95" s="41"/>
      <c r="I95" s="41"/>
      <c r="J95" s="41"/>
      <c r="K95" s="41"/>
      <c r="L95" s="41"/>
      <c r="M95" s="41"/>
      <c r="N95" s="43"/>
      <c r="O95" s="43"/>
      <c r="P95" s="42"/>
      <c r="Q95" s="42"/>
      <c r="R95" s="42"/>
      <c r="S95" s="42"/>
      <c r="T95" s="3"/>
      <c r="U95" s="2"/>
      <c r="V95" s="2"/>
      <c r="W95" s="2"/>
      <c r="X95" s="2"/>
      <c r="Y95" s="2"/>
    </row>
    <row r="96" spans="2:25" x14ac:dyDescent="0.2">
      <c r="B96" s="25"/>
      <c r="C96" s="35"/>
      <c r="D96" s="37"/>
      <c r="E96" s="37"/>
      <c r="F96" s="37"/>
      <c r="G96" s="37"/>
      <c r="H96" s="37"/>
      <c r="I96" s="37"/>
      <c r="J96" s="37"/>
      <c r="K96" s="37"/>
      <c r="L96" s="37"/>
      <c r="M96" s="37"/>
      <c r="N96" s="37"/>
      <c r="O96" s="37"/>
      <c r="P96" s="42"/>
      <c r="Q96" s="42"/>
      <c r="R96" s="42"/>
      <c r="S96" s="42"/>
      <c r="T96" s="3"/>
      <c r="U96" s="2"/>
      <c r="V96" s="2"/>
      <c r="W96" s="2"/>
      <c r="X96" s="2"/>
      <c r="Y96" s="2"/>
    </row>
    <row r="97" spans="2:25" x14ac:dyDescent="0.2">
      <c r="B97" s="25"/>
      <c r="C97" s="35"/>
      <c r="D97" s="4"/>
      <c r="E97" s="4"/>
      <c r="F97" s="4"/>
      <c r="G97" s="4"/>
      <c r="H97" s="4"/>
      <c r="I97" s="4"/>
      <c r="J97" s="4"/>
      <c r="K97" s="4"/>
      <c r="L97" s="4"/>
      <c r="M97" s="4"/>
      <c r="N97" s="4"/>
      <c r="O97" s="4"/>
      <c r="P97" s="42"/>
      <c r="Q97" s="42"/>
      <c r="R97" s="42"/>
      <c r="S97" s="42"/>
      <c r="T97" s="3"/>
      <c r="U97" s="2"/>
      <c r="V97" s="2"/>
      <c r="W97" s="2"/>
      <c r="X97" s="2"/>
      <c r="Y97" s="2"/>
    </row>
    <row r="98" spans="2:25" x14ac:dyDescent="0.2">
      <c r="B98" s="25"/>
      <c r="C98" s="35"/>
      <c r="D98" s="5"/>
      <c r="E98" s="5"/>
      <c r="F98" s="5"/>
      <c r="G98" s="5"/>
      <c r="H98" s="5"/>
      <c r="I98" s="5"/>
      <c r="J98" s="5"/>
      <c r="K98" s="5"/>
      <c r="L98" s="5"/>
      <c r="M98" s="5"/>
      <c r="N98" s="5"/>
      <c r="O98" s="5"/>
      <c r="P98" s="42"/>
      <c r="Q98" s="42"/>
      <c r="R98" s="42"/>
      <c r="S98" s="42"/>
      <c r="T98" s="3"/>
      <c r="U98" s="2"/>
      <c r="V98" s="2"/>
      <c r="W98" s="2"/>
      <c r="X98" s="2"/>
      <c r="Y98" s="2"/>
    </row>
    <row r="99" spans="2:25" x14ac:dyDescent="0.2">
      <c r="B99" s="25"/>
      <c r="C99" s="35"/>
      <c r="D99" s="37"/>
      <c r="E99" s="37"/>
      <c r="F99" s="37"/>
      <c r="G99" s="37"/>
      <c r="H99" s="37"/>
      <c r="I99" s="37"/>
      <c r="J99" s="37"/>
      <c r="K99" s="37"/>
      <c r="L99" s="37"/>
      <c r="M99" s="37"/>
      <c r="N99" s="37"/>
      <c r="O99" s="37"/>
      <c r="P99" s="42"/>
      <c r="Q99" s="42"/>
      <c r="R99" s="42"/>
      <c r="S99" s="42"/>
      <c r="T99" s="3"/>
      <c r="U99" s="2"/>
      <c r="V99" s="2"/>
      <c r="W99" s="2"/>
      <c r="X99" s="2"/>
      <c r="Y99" s="2"/>
    </row>
    <row r="100" spans="2:25" x14ac:dyDescent="0.2">
      <c r="B100" s="25"/>
      <c r="C100" s="35"/>
      <c r="D100" s="4"/>
      <c r="E100" s="4"/>
      <c r="F100" s="4"/>
      <c r="G100" s="4"/>
      <c r="H100" s="4"/>
      <c r="I100" s="4"/>
      <c r="J100" s="4"/>
      <c r="K100" s="4"/>
      <c r="L100" s="4"/>
      <c r="M100" s="4"/>
      <c r="N100" s="4"/>
      <c r="O100" s="4"/>
      <c r="P100" s="42"/>
      <c r="Q100" s="42"/>
      <c r="R100" s="42"/>
      <c r="S100" s="42"/>
      <c r="T100" s="3"/>
      <c r="U100" s="2"/>
      <c r="V100" s="2"/>
      <c r="W100" s="2"/>
      <c r="X100" s="2"/>
      <c r="Y100" s="2"/>
    </row>
    <row r="101" spans="2:25" x14ac:dyDescent="0.2">
      <c r="B101" s="25"/>
      <c r="C101" s="35"/>
      <c r="D101" s="4"/>
      <c r="E101" s="4"/>
      <c r="F101" s="4"/>
      <c r="G101" s="4"/>
      <c r="H101" s="4"/>
      <c r="I101" s="4"/>
      <c r="J101" s="4"/>
      <c r="K101" s="4"/>
      <c r="L101" s="4"/>
      <c r="M101" s="4"/>
      <c r="N101" s="4"/>
      <c r="O101" s="4"/>
      <c r="P101" s="42"/>
      <c r="Q101" s="42"/>
      <c r="R101" s="42"/>
      <c r="S101" s="42"/>
      <c r="T101" s="3"/>
      <c r="U101" s="2"/>
      <c r="V101" s="2"/>
      <c r="W101" s="2"/>
      <c r="X101" s="2"/>
      <c r="Y101" s="2"/>
    </row>
    <row r="102" spans="2:25" x14ac:dyDescent="0.2">
      <c r="B102" s="25"/>
      <c r="C102" s="35"/>
      <c r="D102" s="4"/>
      <c r="E102" s="4"/>
      <c r="F102" s="4"/>
      <c r="G102" s="4"/>
      <c r="H102" s="4"/>
      <c r="I102" s="4"/>
      <c r="J102" s="4"/>
      <c r="K102" s="4"/>
      <c r="L102" s="4"/>
      <c r="M102" s="4"/>
      <c r="N102" s="4"/>
      <c r="O102" s="4"/>
      <c r="P102" s="42"/>
      <c r="Q102" s="42"/>
      <c r="R102" s="42"/>
      <c r="S102" s="42"/>
      <c r="T102" s="3"/>
      <c r="U102" s="2"/>
      <c r="V102" s="2"/>
      <c r="W102" s="2"/>
      <c r="X102" s="2"/>
      <c r="Y102" s="2"/>
    </row>
    <row r="103" spans="2:25" x14ac:dyDescent="0.2">
      <c r="B103" s="25"/>
      <c r="C103" s="35"/>
      <c r="D103" s="37"/>
      <c r="E103" s="37"/>
      <c r="F103" s="37"/>
      <c r="G103" s="37"/>
      <c r="H103" s="37"/>
      <c r="I103" s="37"/>
      <c r="J103" s="37"/>
      <c r="K103" s="37"/>
      <c r="L103" s="37"/>
      <c r="M103" s="37"/>
      <c r="N103" s="37"/>
      <c r="O103" s="37"/>
      <c r="P103" s="42"/>
      <c r="Q103" s="42"/>
      <c r="R103" s="42"/>
      <c r="S103" s="42"/>
      <c r="T103" s="3"/>
      <c r="U103" s="2"/>
      <c r="V103" s="2"/>
      <c r="W103" s="2"/>
      <c r="X103" s="2"/>
      <c r="Y103" s="2"/>
    </row>
    <row r="104" spans="2:25" x14ac:dyDescent="0.2">
      <c r="B104" s="25"/>
      <c r="C104" s="35"/>
      <c r="D104" s="36"/>
      <c r="E104" s="39"/>
      <c r="F104" s="39"/>
      <c r="G104" s="39"/>
      <c r="H104" s="40"/>
      <c r="I104" s="39"/>
      <c r="J104" s="39"/>
      <c r="K104" s="39"/>
      <c r="L104" s="39"/>
      <c r="M104" s="35"/>
      <c r="N104" s="37"/>
      <c r="O104" s="37"/>
      <c r="P104" s="42"/>
      <c r="Q104" s="42"/>
      <c r="R104" s="42"/>
      <c r="S104" s="42"/>
      <c r="T104" s="3"/>
      <c r="U104" s="2"/>
      <c r="V104" s="2"/>
      <c r="W104" s="2"/>
      <c r="X104" s="2"/>
      <c r="Y104" s="2"/>
    </row>
    <row r="105" spans="2:25" x14ac:dyDescent="0.2">
      <c r="B105" s="25"/>
      <c r="C105" s="38"/>
      <c r="D105" s="41"/>
      <c r="E105" s="41"/>
      <c r="F105" s="41"/>
      <c r="G105" s="41"/>
      <c r="H105" s="41"/>
      <c r="I105" s="41"/>
      <c r="J105" s="41"/>
      <c r="K105" s="41"/>
      <c r="L105" s="41"/>
      <c r="M105" s="41"/>
      <c r="N105" s="43"/>
      <c r="O105" s="43"/>
      <c r="P105" s="42"/>
      <c r="Q105" s="42"/>
      <c r="R105" s="42"/>
      <c r="S105" s="42"/>
      <c r="T105" s="3"/>
      <c r="U105" s="2"/>
      <c r="V105" s="2"/>
      <c r="W105" s="2"/>
      <c r="X105" s="2"/>
      <c r="Y105" s="2"/>
    </row>
    <row r="106" spans="2:25" x14ac:dyDescent="0.2">
      <c r="B106" s="25"/>
      <c r="C106" s="35"/>
      <c r="D106" s="37"/>
      <c r="E106" s="37"/>
      <c r="F106" s="37"/>
      <c r="G106" s="37"/>
      <c r="H106" s="37"/>
      <c r="I106" s="37"/>
      <c r="J106" s="37"/>
      <c r="K106" s="37"/>
      <c r="L106" s="37"/>
      <c r="M106" s="37"/>
      <c r="N106" s="37"/>
      <c r="O106" s="37"/>
      <c r="P106" s="42"/>
      <c r="Q106" s="42"/>
      <c r="R106" s="42"/>
      <c r="S106" s="42"/>
      <c r="T106" s="3"/>
      <c r="U106" s="2"/>
      <c r="V106" s="2"/>
      <c r="W106" s="2"/>
      <c r="X106" s="2"/>
      <c r="Y106" s="2"/>
    </row>
    <row r="107" spans="2:25" x14ac:dyDescent="0.2">
      <c r="B107" s="25"/>
      <c r="C107" s="35"/>
      <c r="D107" s="4"/>
      <c r="E107" s="4"/>
      <c r="F107" s="4"/>
      <c r="G107" s="4"/>
      <c r="H107" s="4"/>
      <c r="I107" s="4"/>
      <c r="J107" s="4"/>
      <c r="K107" s="4"/>
      <c r="L107" s="4"/>
      <c r="M107" s="4"/>
      <c r="N107" s="4"/>
      <c r="O107" s="4"/>
      <c r="P107" s="42"/>
      <c r="Q107" s="42"/>
      <c r="R107" s="42"/>
      <c r="S107" s="42"/>
      <c r="T107" s="3"/>
      <c r="U107" s="2"/>
      <c r="V107" s="2"/>
      <c r="W107" s="2"/>
      <c r="X107" s="2"/>
      <c r="Y107" s="2"/>
    </row>
    <row r="108" spans="2:25" x14ac:dyDescent="0.2">
      <c r="B108" s="25"/>
      <c r="C108" s="35"/>
      <c r="D108" s="5"/>
      <c r="E108" s="5"/>
      <c r="F108" s="5"/>
      <c r="G108" s="5"/>
      <c r="H108" s="5"/>
      <c r="I108" s="5"/>
      <c r="J108" s="5"/>
      <c r="K108" s="5"/>
      <c r="L108" s="5"/>
      <c r="M108" s="5"/>
      <c r="N108" s="5"/>
      <c r="O108" s="5"/>
      <c r="P108" s="42"/>
      <c r="Q108" s="42"/>
      <c r="R108" s="42"/>
      <c r="S108" s="42"/>
      <c r="T108" s="3"/>
      <c r="U108" s="2"/>
      <c r="V108" s="2"/>
      <c r="W108" s="2"/>
      <c r="X108" s="2"/>
      <c r="Y108" s="2"/>
    </row>
    <row r="109" spans="2:25" x14ac:dyDescent="0.2">
      <c r="B109" s="25"/>
      <c r="C109" s="35"/>
      <c r="D109" s="37"/>
      <c r="E109" s="37"/>
      <c r="F109" s="37"/>
      <c r="G109" s="37"/>
      <c r="H109" s="37"/>
      <c r="I109" s="37"/>
      <c r="J109" s="37"/>
      <c r="K109" s="37"/>
      <c r="L109" s="37"/>
      <c r="M109" s="37"/>
      <c r="N109" s="37"/>
      <c r="O109" s="37"/>
      <c r="P109" s="42"/>
      <c r="Q109" s="42"/>
      <c r="R109" s="42"/>
      <c r="S109" s="42"/>
      <c r="T109" s="3"/>
      <c r="U109" s="2"/>
      <c r="V109" s="2"/>
      <c r="W109" s="2"/>
      <c r="X109" s="2"/>
      <c r="Y109" s="2"/>
    </row>
    <row r="110" spans="2:25" x14ac:dyDescent="0.2">
      <c r="B110" s="25"/>
      <c r="C110" s="35"/>
      <c r="D110" s="4"/>
      <c r="E110" s="4"/>
      <c r="F110" s="4"/>
      <c r="G110" s="4"/>
      <c r="H110" s="4"/>
      <c r="I110" s="4"/>
      <c r="J110" s="4"/>
      <c r="K110" s="4"/>
      <c r="L110" s="4"/>
      <c r="M110" s="4"/>
      <c r="N110" s="4"/>
      <c r="O110" s="4"/>
      <c r="P110" s="42"/>
      <c r="Q110" s="42"/>
      <c r="R110" s="42"/>
      <c r="S110" s="42"/>
      <c r="T110" s="3"/>
      <c r="U110" s="2"/>
      <c r="V110" s="2"/>
      <c r="W110" s="2"/>
      <c r="X110" s="2"/>
      <c r="Y110" s="2"/>
    </row>
    <row r="111" spans="2:25" x14ac:dyDescent="0.2">
      <c r="B111" s="25"/>
      <c r="C111" s="35"/>
      <c r="D111" s="4"/>
      <c r="E111" s="4"/>
      <c r="F111" s="4"/>
      <c r="G111" s="4"/>
      <c r="H111" s="4"/>
      <c r="I111" s="4"/>
      <c r="J111" s="4"/>
      <c r="K111" s="4"/>
      <c r="L111" s="4"/>
      <c r="M111" s="4"/>
      <c r="N111" s="4"/>
      <c r="O111" s="4"/>
      <c r="P111" s="42"/>
      <c r="Q111" s="42"/>
      <c r="R111" s="42"/>
      <c r="S111" s="42"/>
      <c r="T111" s="3"/>
      <c r="U111" s="2"/>
      <c r="V111" s="2"/>
      <c r="W111" s="2"/>
      <c r="X111" s="2"/>
      <c r="Y111" s="2"/>
    </row>
    <row r="112" spans="2:25" x14ac:dyDescent="0.2">
      <c r="B112" s="25"/>
      <c r="C112" s="35"/>
      <c r="D112" s="4"/>
      <c r="E112" s="4"/>
      <c r="F112" s="4"/>
      <c r="G112" s="4"/>
      <c r="H112" s="4"/>
      <c r="I112" s="4"/>
      <c r="J112" s="4"/>
      <c r="K112" s="4"/>
      <c r="L112" s="4"/>
      <c r="M112" s="4"/>
      <c r="N112" s="4"/>
      <c r="O112" s="4"/>
      <c r="P112" s="42"/>
      <c r="Q112" s="42"/>
      <c r="R112" s="42"/>
      <c r="S112" s="42"/>
      <c r="T112" s="3"/>
      <c r="U112" s="2"/>
      <c r="V112" s="2"/>
      <c r="W112" s="2"/>
      <c r="X112" s="2"/>
      <c r="Y112" s="2"/>
    </row>
    <row r="113" spans="2:35" x14ac:dyDescent="0.2">
      <c r="B113" s="25"/>
      <c r="C113" s="35"/>
      <c r="D113" s="37"/>
      <c r="E113" s="37"/>
      <c r="F113" s="37"/>
      <c r="G113" s="37"/>
      <c r="H113" s="37"/>
      <c r="I113" s="37"/>
      <c r="J113" s="37"/>
      <c r="K113" s="37"/>
      <c r="L113" s="37"/>
      <c r="M113" s="37"/>
      <c r="N113" s="37"/>
      <c r="O113" s="37"/>
      <c r="P113" s="42"/>
      <c r="Q113" s="42"/>
      <c r="R113" s="42"/>
      <c r="S113" s="42"/>
      <c r="T113" s="3"/>
      <c r="U113" s="2"/>
      <c r="V113" s="2"/>
      <c r="W113" s="2"/>
      <c r="X113" s="2"/>
      <c r="Y113" s="2"/>
    </row>
    <row r="114" spans="2:35" x14ac:dyDescent="0.2">
      <c r="B114" s="25"/>
      <c r="C114" s="26"/>
      <c r="D114" s="42"/>
      <c r="E114" s="42"/>
      <c r="F114" s="42"/>
      <c r="G114" s="42"/>
      <c r="H114" s="42"/>
      <c r="I114" s="42"/>
      <c r="J114" s="42"/>
      <c r="K114" s="42"/>
      <c r="L114" s="42"/>
      <c r="M114" s="42"/>
      <c r="N114" s="42"/>
      <c r="O114" s="42"/>
      <c r="P114" s="42"/>
      <c r="Q114" s="42"/>
      <c r="R114" s="42"/>
      <c r="S114" s="42"/>
      <c r="T114" s="3"/>
      <c r="U114" s="2"/>
      <c r="V114" s="2"/>
      <c r="W114" s="2"/>
      <c r="X114" s="2"/>
      <c r="Y114" s="2"/>
    </row>
    <row r="115" spans="2:35" x14ac:dyDescent="0.2">
      <c r="B115" s="25"/>
      <c r="C115" s="26"/>
      <c r="D115" s="42"/>
      <c r="E115" s="42"/>
      <c r="F115" s="42"/>
      <c r="G115" s="42"/>
      <c r="H115" s="42"/>
      <c r="I115" s="42"/>
      <c r="J115" s="42"/>
      <c r="K115" s="42"/>
      <c r="L115" s="42"/>
      <c r="M115" s="42"/>
      <c r="N115" s="42"/>
      <c r="O115" s="42"/>
      <c r="P115" s="42"/>
      <c r="Q115" s="42"/>
      <c r="R115" s="42"/>
      <c r="S115" s="42"/>
      <c r="T115" s="3"/>
      <c r="U115" s="2"/>
      <c r="V115" s="2"/>
      <c r="W115" s="2"/>
      <c r="X115" s="2"/>
      <c r="Y115" s="2"/>
    </row>
    <row r="116" spans="2:35" x14ac:dyDescent="0.2">
      <c r="B116" s="25"/>
      <c r="C116" s="25"/>
      <c r="D116" s="44"/>
      <c r="E116" s="44"/>
      <c r="F116" s="44"/>
      <c r="G116" s="44"/>
      <c r="H116" s="44"/>
      <c r="I116" s="44"/>
      <c r="J116" s="44"/>
      <c r="K116" s="44"/>
      <c r="L116" s="44"/>
      <c r="M116" s="42"/>
      <c r="N116" s="42"/>
      <c r="O116" s="42"/>
      <c r="P116" s="42"/>
      <c r="Q116" s="42"/>
      <c r="R116" s="42"/>
      <c r="S116" s="42"/>
      <c r="T116" s="3"/>
      <c r="U116" s="2"/>
      <c r="V116" s="2"/>
      <c r="W116" s="2"/>
      <c r="X116" s="2"/>
      <c r="Y116" s="2"/>
      <c r="Z116" s="2"/>
      <c r="AA116" s="2"/>
      <c r="AB116" s="2"/>
      <c r="AC116" s="2"/>
      <c r="AD116" s="2"/>
      <c r="AE116" s="2"/>
      <c r="AF116" s="2"/>
      <c r="AG116" s="2"/>
      <c r="AH116" s="2"/>
      <c r="AI116" s="2"/>
    </row>
    <row r="117" spans="2:35" x14ac:dyDescent="0.2">
      <c r="B117" s="25"/>
      <c r="C117" s="25"/>
      <c r="D117" s="44"/>
      <c r="E117" s="44"/>
      <c r="F117" s="44"/>
      <c r="G117" s="44"/>
      <c r="H117" s="44"/>
      <c r="I117" s="44"/>
      <c r="J117" s="44"/>
      <c r="K117" s="44"/>
      <c r="L117" s="44"/>
      <c r="M117" s="42"/>
      <c r="N117" s="42"/>
      <c r="O117" s="42"/>
      <c r="P117" s="42"/>
      <c r="Q117" s="42"/>
      <c r="R117" s="42"/>
      <c r="S117" s="42"/>
      <c r="T117" s="3"/>
      <c r="U117" s="2"/>
      <c r="V117" s="2"/>
      <c r="W117" s="2"/>
      <c r="X117" s="2"/>
      <c r="Y117" s="2"/>
      <c r="Z117" s="2"/>
      <c r="AA117" s="2"/>
      <c r="AB117" s="2"/>
      <c r="AC117" s="2"/>
      <c r="AD117" s="2"/>
      <c r="AE117" s="2"/>
      <c r="AF117" s="2"/>
      <c r="AG117" s="2"/>
      <c r="AH117" s="2"/>
      <c r="AI117" s="2"/>
    </row>
    <row r="118" spans="2:35" x14ac:dyDescent="0.2">
      <c r="B118" s="25"/>
      <c r="C118" s="25"/>
      <c r="D118" s="44"/>
      <c r="E118" s="44"/>
      <c r="F118" s="44"/>
      <c r="G118" s="44"/>
      <c r="H118" s="44"/>
      <c r="I118" s="44"/>
      <c r="J118" s="44"/>
      <c r="K118" s="44"/>
      <c r="L118" s="44"/>
      <c r="M118" s="42"/>
      <c r="N118" s="42"/>
      <c r="O118" s="42"/>
      <c r="P118" s="42"/>
      <c r="Q118" s="42"/>
      <c r="R118" s="42"/>
      <c r="S118" s="42"/>
      <c r="T118" s="3"/>
      <c r="U118" s="2"/>
      <c r="V118" s="2"/>
      <c r="W118" s="2"/>
      <c r="X118" s="2"/>
      <c r="Y118" s="2"/>
      <c r="Z118" s="2"/>
      <c r="AA118" s="2"/>
      <c r="AB118" s="2"/>
      <c r="AC118" s="2"/>
      <c r="AD118" s="2"/>
      <c r="AE118" s="2"/>
      <c r="AF118" s="2"/>
      <c r="AG118" s="2"/>
      <c r="AH118" s="2"/>
      <c r="AI118" s="2"/>
    </row>
    <row r="119" spans="2:35" x14ac:dyDescent="0.2">
      <c r="B119" s="25"/>
      <c r="C119" s="25"/>
      <c r="D119" s="25"/>
      <c r="E119" s="25"/>
      <c r="F119" s="25"/>
      <c r="G119" s="25"/>
      <c r="H119" s="25"/>
      <c r="I119" s="25"/>
      <c r="J119" s="25"/>
      <c r="K119" s="25"/>
      <c r="L119" s="25"/>
      <c r="M119" s="26"/>
      <c r="N119" s="26"/>
      <c r="O119" s="26"/>
      <c r="P119" s="26"/>
      <c r="Q119" s="26"/>
      <c r="R119" s="26"/>
      <c r="S119" s="26"/>
      <c r="T119" s="2"/>
      <c r="U119" s="2"/>
      <c r="V119" s="2"/>
      <c r="W119" s="2"/>
      <c r="X119" s="2"/>
      <c r="Y119" s="2"/>
      <c r="Z119" s="2"/>
      <c r="AA119" s="2"/>
      <c r="AB119" s="2"/>
      <c r="AC119" s="2"/>
      <c r="AD119" s="2"/>
      <c r="AE119" s="2"/>
      <c r="AF119" s="2"/>
      <c r="AG119" s="2"/>
      <c r="AH119" s="2"/>
      <c r="AI119" s="2"/>
    </row>
    <row r="120" spans="2:35" x14ac:dyDescent="0.2">
      <c r="B120" s="25"/>
      <c r="C120" s="25"/>
      <c r="D120" s="25"/>
      <c r="E120" s="25"/>
      <c r="F120" s="25"/>
      <c r="G120" s="25"/>
      <c r="H120" s="25"/>
      <c r="I120" s="25"/>
      <c r="J120" s="25"/>
      <c r="K120" s="25"/>
      <c r="L120" s="25"/>
      <c r="M120" s="26"/>
      <c r="N120" s="26"/>
      <c r="O120" s="26"/>
      <c r="P120" s="26"/>
      <c r="Q120" s="26"/>
      <c r="R120" s="26"/>
      <c r="S120" s="26"/>
      <c r="T120" s="2"/>
      <c r="U120" s="2"/>
      <c r="V120" s="2"/>
      <c r="W120" s="2"/>
      <c r="X120" s="2"/>
      <c r="Y120" s="2"/>
      <c r="Z120" s="2"/>
      <c r="AA120" s="2"/>
      <c r="AB120" s="2"/>
      <c r="AC120" s="2"/>
      <c r="AD120" s="2"/>
      <c r="AE120" s="2"/>
      <c r="AF120" s="2"/>
      <c r="AG120" s="2"/>
      <c r="AH120" s="2"/>
      <c r="AI120" s="2"/>
    </row>
    <row r="121" spans="2:35" x14ac:dyDescent="0.2">
      <c r="B121" s="25"/>
      <c r="C121" s="25"/>
      <c r="D121" s="25"/>
      <c r="E121" s="25"/>
      <c r="F121" s="25"/>
      <c r="G121" s="25"/>
      <c r="H121" s="25"/>
      <c r="I121" s="25"/>
      <c r="J121" s="25"/>
      <c r="K121" s="25"/>
      <c r="L121" s="25"/>
      <c r="M121" s="26"/>
      <c r="N121" s="26"/>
      <c r="O121" s="26"/>
      <c r="P121" s="26"/>
      <c r="Q121" s="26"/>
      <c r="R121" s="26"/>
      <c r="S121" s="26"/>
      <c r="T121" s="2"/>
      <c r="U121" s="2"/>
      <c r="V121" s="2"/>
      <c r="W121" s="2"/>
      <c r="X121" s="2"/>
      <c r="Y121" s="2"/>
      <c r="Z121" s="2"/>
      <c r="AA121" s="2"/>
      <c r="AB121" s="2"/>
      <c r="AC121" s="2"/>
      <c r="AD121" s="2"/>
      <c r="AE121" s="2"/>
      <c r="AF121" s="2"/>
      <c r="AG121" s="2"/>
      <c r="AH121" s="2"/>
      <c r="AI121" s="2"/>
    </row>
    <row r="122" spans="2:35" x14ac:dyDescent="0.2">
      <c r="B122" s="25"/>
      <c r="C122" s="25"/>
      <c r="D122" s="25"/>
      <c r="E122" s="25"/>
      <c r="F122" s="25"/>
      <c r="G122" s="25"/>
      <c r="H122" s="25"/>
      <c r="I122" s="25"/>
      <c r="J122" s="25"/>
      <c r="K122" s="25"/>
      <c r="L122" s="25"/>
      <c r="M122" s="26"/>
      <c r="N122" s="26"/>
      <c r="O122" s="26"/>
      <c r="P122" s="26"/>
      <c r="Q122" s="26"/>
      <c r="R122" s="26"/>
      <c r="S122" s="26"/>
      <c r="T122" s="2"/>
      <c r="U122" s="2"/>
      <c r="V122" s="2"/>
      <c r="W122" s="2"/>
      <c r="X122" s="2"/>
      <c r="Y122" s="2"/>
      <c r="Z122" s="2"/>
      <c r="AA122" s="2"/>
      <c r="AB122" s="2"/>
      <c r="AC122" s="2"/>
      <c r="AD122" s="2"/>
      <c r="AE122" s="2"/>
      <c r="AF122" s="2"/>
      <c r="AG122" s="2"/>
      <c r="AH122" s="2"/>
      <c r="AI122" s="2"/>
    </row>
    <row r="123" spans="2:35" x14ac:dyDescent="0.2">
      <c r="B123" s="25"/>
      <c r="C123" s="26"/>
      <c r="D123" s="26"/>
      <c r="E123" s="26"/>
      <c r="F123" s="26"/>
      <c r="G123" s="26"/>
      <c r="H123" s="26"/>
      <c r="I123" s="26"/>
      <c r="J123" s="26"/>
      <c r="K123" s="26"/>
      <c r="L123" s="26"/>
      <c r="M123" s="26"/>
      <c r="N123" s="26"/>
      <c r="O123" s="26"/>
      <c r="P123" s="26"/>
      <c r="Q123" s="26"/>
      <c r="R123" s="26"/>
      <c r="S123" s="26"/>
      <c r="T123" s="2"/>
      <c r="U123" s="2"/>
      <c r="V123" s="2"/>
      <c r="W123" s="2"/>
      <c r="X123" s="2"/>
      <c r="Y123" s="2"/>
      <c r="Z123" s="2"/>
      <c r="AA123" s="2"/>
      <c r="AB123" s="2"/>
      <c r="AC123" s="2"/>
      <c r="AD123" s="2"/>
      <c r="AE123" s="2"/>
      <c r="AF123" s="2"/>
      <c r="AG123" s="2"/>
      <c r="AH123" s="2"/>
      <c r="AI123" s="2"/>
    </row>
    <row r="124" spans="2:35" x14ac:dyDescent="0.2">
      <c r="B124" s="25"/>
      <c r="C124" s="26"/>
      <c r="D124" s="26"/>
      <c r="E124" s="26"/>
      <c r="F124" s="26"/>
      <c r="G124" s="26"/>
      <c r="H124" s="26"/>
      <c r="I124" s="26"/>
      <c r="J124" s="26"/>
      <c r="K124" s="26"/>
      <c r="L124" s="26"/>
      <c r="M124" s="26"/>
      <c r="N124" s="26"/>
      <c r="O124" s="26"/>
      <c r="P124" s="26"/>
      <c r="Q124" s="26"/>
      <c r="R124" s="26"/>
      <c r="S124" s="26"/>
      <c r="T124" s="2"/>
      <c r="U124" s="2"/>
      <c r="V124" s="2"/>
      <c r="W124" s="2"/>
      <c r="X124" s="2"/>
      <c r="Y124" s="2"/>
      <c r="Z124" s="2"/>
      <c r="AA124" s="2"/>
      <c r="AB124" s="2"/>
      <c r="AC124" s="2"/>
      <c r="AD124" s="2"/>
      <c r="AE124" s="2"/>
      <c r="AF124" s="2"/>
      <c r="AG124" s="2"/>
      <c r="AH124" s="2"/>
      <c r="AI124" s="2"/>
    </row>
    <row r="125" spans="2:35" x14ac:dyDescent="0.2">
      <c r="B125" s="25"/>
      <c r="C125" s="26"/>
      <c r="D125" s="26"/>
      <c r="E125" s="26"/>
      <c r="F125" s="26"/>
      <c r="G125" s="26"/>
      <c r="H125" s="26"/>
      <c r="I125" s="26"/>
      <c r="J125" s="26"/>
      <c r="K125" s="26"/>
      <c r="L125" s="26"/>
      <c r="M125" s="26"/>
      <c r="N125" s="26"/>
      <c r="O125" s="26"/>
      <c r="P125" s="26"/>
      <c r="Q125" s="26"/>
      <c r="R125" s="26"/>
      <c r="S125" s="26"/>
      <c r="T125" s="2"/>
      <c r="U125" s="2"/>
      <c r="V125" s="2"/>
      <c r="W125" s="2"/>
      <c r="X125" s="2"/>
      <c r="Y125" s="2"/>
      <c r="Z125" s="2"/>
      <c r="AA125" s="2"/>
      <c r="AB125" s="2"/>
      <c r="AC125" s="2"/>
      <c r="AD125" s="2"/>
      <c r="AE125" s="2"/>
      <c r="AF125" s="2"/>
      <c r="AG125" s="2"/>
      <c r="AH125" s="2"/>
      <c r="AI125" s="2"/>
    </row>
    <row r="126" spans="2:35" x14ac:dyDescent="0.2">
      <c r="B126" s="25"/>
      <c r="C126" s="26"/>
      <c r="D126" s="26"/>
      <c r="E126" s="26"/>
      <c r="F126" s="26"/>
      <c r="G126" s="26"/>
      <c r="H126" s="26"/>
      <c r="I126" s="26"/>
      <c r="J126" s="26"/>
      <c r="K126" s="26"/>
      <c r="L126" s="26"/>
      <c r="M126" s="26"/>
      <c r="N126" s="26"/>
      <c r="O126" s="26"/>
      <c r="P126" s="26"/>
      <c r="Q126" s="26"/>
      <c r="R126" s="26"/>
      <c r="S126" s="26"/>
      <c r="T126" s="2"/>
      <c r="U126" s="2"/>
      <c r="V126" s="2"/>
      <c r="W126" s="2"/>
      <c r="X126" s="2"/>
      <c r="Y126" s="2"/>
      <c r="Z126" s="2"/>
      <c r="AA126" s="2"/>
      <c r="AB126" s="2"/>
      <c r="AC126" s="2"/>
      <c r="AD126" s="2"/>
      <c r="AE126" s="2"/>
      <c r="AF126" s="2"/>
      <c r="AG126" s="2"/>
      <c r="AH126" s="2"/>
      <c r="AI126" s="2"/>
    </row>
    <row r="127" spans="2:35" x14ac:dyDescent="0.2">
      <c r="B127" s="25"/>
      <c r="C127" s="26"/>
      <c r="D127" s="26"/>
      <c r="E127" s="26"/>
      <c r="F127" s="26"/>
      <c r="G127" s="26"/>
      <c r="H127" s="26"/>
      <c r="I127" s="26"/>
      <c r="J127" s="26"/>
      <c r="K127" s="26"/>
      <c r="L127" s="26"/>
      <c r="M127" s="26"/>
      <c r="N127" s="26"/>
      <c r="O127" s="26"/>
      <c r="P127" s="26"/>
      <c r="Q127" s="26"/>
      <c r="R127" s="26"/>
      <c r="S127" s="26"/>
      <c r="T127" s="2"/>
      <c r="U127" s="2"/>
      <c r="V127" s="2"/>
      <c r="W127" s="2"/>
      <c r="X127" s="2"/>
      <c r="Y127" s="2"/>
      <c r="Z127" s="2"/>
      <c r="AA127" s="2"/>
      <c r="AB127" s="2"/>
      <c r="AC127" s="2"/>
      <c r="AD127" s="2"/>
      <c r="AE127" s="2"/>
      <c r="AF127" s="2"/>
      <c r="AG127" s="2"/>
      <c r="AH127" s="2"/>
      <c r="AI127" s="2"/>
    </row>
    <row r="128" spans="2:35" x14ac:dyDescent="0.2">
      <c r="B128" s="25"/>
      <c r="C128" s="26"/>
      <c r="D128" s="26"/>
      <c r="E128" s="26"/>
      <c r="F128" s="26"/>
      <c r="G128" s="26"/>
      <c r="H128" s="26"/>
      <c r="I128" s="26"/>
      <c r="J128" s="26"/>
      <c r="K128" s="26"/>
      <c r="L128" s="26"/>
      <c r="M128" s="26"/>
      <c r="N128" s="26"/>
      <c r="O128" s="26"/>
      <c r="P128" s="26"/>
      <c r="Q128" s="26"/>
      <c r="R128" s="26"/>
      <c r="S128" s="26"/>
      <c r="T128" s="2"/>
      <c r="U128" s="2"/>
      <c r="V128" s="2"/>
      <c r="W128" s="2"/>
      <c r="X128" s="2"/>
      <c r="Y128" s="2"/>
      <c r="Z128" s="2"/>
      <c r="AA128" s="2"/>
      <c r="AB128" s="2"/>
      <c r="AC128" s="2"/>
      <c r="AD128" s="2"/>
      <c r="AE128" s="2"/>
      <c r="AF128" s="2"/>
      <c r="AG128" s="2"/>
      <c r="AH128" s="2"/>
      <c r="AI128" s="2"/>
    </row>
    <row r="129" spans="2:35" x14ac:dyDescent="0.2">
      <c r="B129" s="25"/>
      <c r="C129" s="26"/>
      <c r="D129" s="26"/>
      <c r="E129" s="26"/>
      <c r="F129" s="26"/>
      <c r="G129" s="26"/>
      <c r="H129" s="26"/>
      <c r="I129" s="26"/>
      <c r="J129" s="26"/>
      <c r="K129" s="26"/>
      <c r="L129" s="26"/>
      <c r="M129" s="26"/>
      <c r="N129" s="26"/>
      <c r="O129" s="26"/>
      <c r="P129" s="26"/>
      <c r="Q129" s="26"/>
      <c r="R129" s="26"/>
      <c r="S129" s="26"/>
      <c r="T129" s="2"/>
      <c r="U129" s="2"/>
      <c r="V129" s="2"/>
      <c r="W129" s="2"/>
      <c r="X129" s="2"/>
      <c r="Y129" s="2"/>
      <c r="Z129" s="2"/>
      <c r="AA129" s="2"/>
      <c r="AB129" s="2"/>
      <c r="AC129" s="2"/>
      <c r="AD129" s="2"/>
      <c r="AE129" s="2"/>
      <c r="AF129" s="2"/>
      <c r="AG129" s="2"/>
      <c r="AH129" s="2"/>
      <c r="AI129" s="2"/>
    </row>
    <row r="130" spans="2:35" x14ac:dyDescent="0.2">
      <c r="B130" s="25"/>
      <c r="C130" s="26"/>
      <c r="D130" s="26"/>
      <c r="E130" s="26"/>
      <c r="F130" s="26"/>
      <c r="G130" s="26"/>
      <c r="H130" s="26"/>
      <c r="I130" s="26"/>
      <c r="J130" s="26"/>
      <c r="K130" s="26"/>
      <c r="L130" s="26"/>
      <c r="M130" s="26"/>
      <c r="N130" s="26"/>
      <c r="O130" s="26"/>
      <c r="P130" s="26"/>
      <c r="Q130" s="26"/>
      <c r="R130" s="26"/>
      <c r="S130" s="26"/>
      <c r="T130" s="2"/>
      <c r="U130" s="2"/>
      <c r="V130" s="2"/>
      <c r="W130" s="2"/>
      <c r="X130" s="2"/>
      <c r="Y130" s="2"/>
      <c r="Z130" s="2"/>
      <c r="AA130" s="2"/>
      <c r="AB130" s="2"/>
      <c r="AC130" s="2"/>
      <c r="AD130" s="2"/>
      <c r="AE130" s="2"/>
      <c r="AF130" s="2"/>
      <c r="AG130" s="2"/>
      <c r="AH130" s="2"/>
      <c r="AI130" s="2"/>
    </row>
    <row r="131" spans="2:35" x14ac:dyDescent="0.2">
      <c r="B131" s="25"/>
      <c r="C131" s="26"/>
      <c r="D131" s="26"/>
      <c r="E131" s="26"/>
      <c r="F131" s="26"/>
      <c r="G131" s="26"/>
      <c r="H131" s="26"/>
      <c r="I131" s="26"/>
      <c r="J131" s="26"/>
      <c r="K131" s="26"/>
      <c r="L131" s="26"/>
      <c r="M131" s="26"/>
      <c r="N131" s="26"/>
      <c r="O131" s="26"/>
      <c r="P131" s="26"/>
      <c r="Q131" s="26"/>
      <c r="R131" s="26"/>
      <c r="S131" s="26"/>
      <c r="T131" s="2"/>
      <c r="U131" s="2"/>
      <c r="V131" s="2"/>
      <c r="W131" s="2"/>
      <c r="X131" s="2"/>
      <c r="Y131" s="2"/>
      <c r="Z131" s="2"/>
      <c r="AA131" s="2"/>
      <c r="AB131" s="2"/>
      <c r="AC131" s="2"/>
      <c r="AD131" s="2"/>
      <c r="AE131" s="2"/>
      <c r="AF131" s="2"/>
      <c r="AG131" s="2"/>
      <c r="AH131" s="2"/>
      <c r="AI131" s="2"/>
    </row>
    <row r="132" spans="2:35" x14ac:dyDescent="0.2">
      <c r="B132" s="25"/>
      <c r="C132" s="26"/>
      <c r="D132" s="26"/>
      <c r="E132" s="26"/>
      <c r="F132" s="26"/>
      <c r="G132" s="26"/>
      <c r="H132" s="26"/>
      <c r="I132" s="26"/>
      <c r="J132" s="26"/>
      <c r="K132" s="26"/>
      <c r="L132" s="26"/>
      <c r="M132" s="26"/>
      <c r="N132" s="26"/>
      <c r="O132" s="26"/>
      <c r="P132" s="26"/>
      <c r="Q132" s="26"/>
      <c r="R132" s="26"/>
      <c r="S132" s="26"/>
      <c r="T132" s="2"/>
      <c r="U132" s="2"/>
      <c r="V132" s="2"/>
      <c r="W132" s="2"/>
      <c r="X132" s="2"/>
      <c r="Y132" s="2"/>
      <c r="Z132" s="2"/>
      <c r="AA132" s="2"/>
      <c r="AB132" s="2"/>
      <c r="AC132" s="2"/>
      <c r="AD132" s="2"/>
      <c r="AE132" s="2"/>
      <c r="AF132" s="2"/>
      <c r="AG132" s="2"/>
      <c r="AH132" s="2"/>
      <c r="AI132" s="2"/>
    </row>
    <row r="133" spans="2:35" x14ac:dyDescent="0.2">
      <c r="B133" s="25"/>
      <c r="C133" s="26"/>
      <c r="D133" s="26"/>
      <c r="E133" s="26"/>
      <c r="F133" s="26"/>
      <c r="G133" s="26"/>
      <c r="H133" s="26"/>
      <c r="I133" s="26"/>
      <c r="J133" s="26"/>
      <c r="K133" s="26"/>
      <c r="L133" s="26"/>
      <c r="M133" s="26"/>
      <c r="N133" s="26"/>
      <c r="O133" s="26"/>
      <c r="P133" s="26"/>
      <c r="Q133" s="26"/>
      <c r="R133" s="26"/>
      <c r="S133" s="26"/>
      <c r="T133" s="2"/>
      <c r="U133" s="2"/>
      <c r="V133" s="2"/>
      <c r="W133" s="2"/>
      <c r="X133" s="2"/>
      <c r="Y133" s="2"/>
      <c r="Z133" s="2"/>
      <c r="AA133" s="2"/>
      <c r="AB133" s="2"/>
      <c r="AC133" s="2"/>
      <c r="AD133" s="2"/>
      <c r="AE133" s="2"/>
      <c r="AF133" s="2"/>
      <c r="AG133" s="2"/>
      <c r="AH133" s="2"/>
      <c r="AI133" s="2"/>
    </row>
    <row r="134" spans="2:35" x14ac:dyDescent="0.2">
      <c r="B134" s="25"/>
      <c r="C134" s="26"/>
      <c r="D134" s="26"/>
      <c r="E134" s="26"/>
      <c r="F134" s="26"/>
      <c r="G134" s="26"/>
      <c r="H134" s="26"/>
      <c r="I134" s="26"/>
      <c r="J134" s="26"/>
      <c r="K134" s="26"/>
      <c r="L134" s="26"/>
      <c r="M134" s="26"/>
      <c r="N134" s="26"/>
      <c r="O134" s="26"/>
      <c r="P134" s="26"/>
      <c r="Q134" s="26"/>
      <c r="R134" s="26"/>
      <c r="S134" s="26"/>
      <c r="T134" s="2"/>
      <c r="U134" s="2"/>
      <c r="V134" s="2"/>
      <c r="W134" s="2"/>
      <c r="X134" s="2"/>
      <c r="Y134" s="2"/>
      <c r="Z134" s="2"/>
      <c r="AA134" s="2"/>
      <c r="AB134" s="2"/>
      <c r="AC134" s="2"/>
      <c r="AD134" s="2"/>
      <c r="AE134" s="2"/>
      <c r="AF134" s="2"/>
      <c r="AG134" s="2"/>
      <c r="AH134" s="2"/>
      <c r="AI134" s="2"/>
    </row>
    <row r="135" spans="2:35" x14ac:dyDescent="0.2">
      <c r="B135" s="25"/>
      <c r="C135" s="26"/>
      <c r="D135" s="26"/>
      <c r="E135" s="26"/>
      <c r="F135" s="26"/>
      <c r="G135" s="26"/>
      <c r="H135" s="26"/>
      <c r="I135" s="26"/>
      <c r="J135" s="26"/>
      <c r="K135" s="26"/>
      <c r="L135" s="26"/>
      <c r="M135" s="26"/>
      <c r="N135" s="26"/>
      <c r="O135" s="26"/>
      <c r="P135" s="26"/>
      <c r="Q135" s="26"/>
      <c r="R135" s="26"/>
      <c r="S135" s="26"/>
      <c r="T135" s="2"/>
      <c r="U135" s="2"/>
      <c r="V135" s="2"/>
      <c r="W135" s="2"/>
      <c r="X135" s="2"/>
      <c r="Y135" s="2"/>
      <c r="Z135" s="2"/>
      <c r="AA135" s="2"/>
      <c r="AB135" s="2"/>
      <c r="AC135" s="2"/>
      <c r="AD135" s="2"/>
      <c r="AE135" s="2"/>
      <c r="AF135" s="2"/>
      <c r="AG135" s="2"/>
      <c r="AH135" s="2"/>
      <c r="AI135" s="2"/>
    </row>
    <row r="136" spans="2:35" x14ac:dyDescent="0.2">
      <c r="B136" s="25"/>
      <c r="C136" s="26"/>
      <c r="D136" s="26"/>
      <c r="E136" s="26"/>
      <c r="F136" s="26"/>
      <c r="G136" s="26"/>
      <c r="H136" s="26"/>
      <c r="I136" s="26"/>
      <c r="J136" s="26"/>
      <c r="K136" s="26"/>
      <c r="L136" s="26"/>
      <c r="M136" s="26"/>
      <c r="N136" s="26"/>
      <c r="O136" s="26"/>
      <c r="P136" s="26"/>
      <c r="Q136" s="26"/>
      <c r="R136" s="26"/>
      <c r="S136" s="26"/>
      <c r="T136" s="2"/>
      <c r="U136" s="2"/>
      <c r="V136" s="2"/>
      <c r="W136" s="2"/>
      <c r="X136" s="2"/>
      <c r="Y136" s="2"/>
      <c r="Z136" s="2"/>
      <c r="AA136" s="2"/>
      <c r="AB136" s="2"/>
      <c r="AC136" s="2"/>
      <c r="AD136" s="2"/>
      <c r="AE136" s="2"/>
      <c r="AF136" s="2"/>
      <c r="AG136" s="2"/>
      <c r="AH136" s="2"/>
      <c r="AI136" s="2"/>
    </row>
    <row r="137" spans="2:35" x14ac:dyDescent="0.2">
      <c r="B137" s="25"/>
      <c r="C137" s="26"/>
      <c r="D137" s="26"/>
      <c r="E137" s="26"/>
      <c r="F137" s="26"/>
      <c r="G137" s="26"/>
      <c r="H137" s="26"/>
      <c r="I137" s="26"/>
      <c r="J137" s="26"/>
      <c r="K137" s="26"/>
      <c r="L137" s="26"/>
      <c r="M137" s="26"/>
      <c r="N137" s="26"/>
      <c r="O137" s="26"/>
      <c r="P137" s="26"/>
      <c r="Q137" s="26"/>
      <c r="R137" s="26"/>
      <c r="S137" s="26"/>
      <c r="T137" s="2"/>
      <c r="U137" s="2"/>
      <c r="V137" s="2"/>
      <c r="W137" s="2"/>
      <c r="X137" s="2"/>
      <c r="Y137" s="2"/>
      <c r="Z137" s="2"/>
      <c r="AA137" s="2"/>
      <c r="AB137" s="2"/>
      <c r="AC137" s="2"/>
      <c r="AD137" s="2"/>
      <c r="AE137" s="2"/>
      <c r="AF137" s="2"/>
      <c r="AG137" s="2"/>
      <c r="AH137" s="2"/>
      <c r="AI137" s="2"/>
    </row>
    <row r="138" spans="2:35" x14ac:dyDescent="0.2">
      <c r="B138" s="25"/>
      <c r="C138" s="26"/>
      <c r="D138" s="26"/>
      <c r="E138" s="26"/>
      <c r="F138" s="26"/>
      <c r="G138" s="26"/>
      <c r="H138" s="26"/>
      <c r="I138" s="26"/>
      <c r="J138" s="26"/>
      <c r="K138" s="26"/>
      <c r="L138" s="26"/>
      <c r="M138" s="26"/>
      <c r="N138" s="26"/>
      <c r="O138" s="26"/>
      <c r="P138" s="26"/>
      <c r="Q138" s="26"/>
      <c r="R138" s="26"/>
      <c r="S138" s="26"/>
      <c r="T138" s="2"/>
      <c r="U138" s="2"/>
      <c r="V138" s="2"/>
      <c r="W138" s="2"/>
      <c r="X138" s="2"/>
      <c r="Y138" s="2"/>
      <c r="Z138" s="2"/>
      <c r="AA138" s="2"/>
      <c r="AB138" s="2"/>
      <c r="AC138" s="2"/>
      <c r="AD138" s="2"/>
      <c r="AE138" s="2"/>
      <c r="AF138" s="2"/>
      <c r="AG138" s="2"/>
      <c r="AH138" s="2"/>
      <c r="AI138" s="2"/>
    </row>
    <row r="139" spans="2:35" x14ac:dyDescent="0.2">
      <c r="B139" s="25"/>
      <c r="C139" s="26"/>
      <c r="D139" s="26"/>
      <c r="E139" s="26"/>
      <c r="F139" s="26"/>
      <c r="G139" s="26"/>
      <c r="H139" s="26"/>
      <c r="I139" s="26"/>
      <c r="J139" s="26"/>
      <c r="K139" s="26"/>
      <c r="L139" s="26"/>
      <c r="M139" s="26"/>
      <c r="N139" s="26"/>
      <c r="O139" s="26"/>
      <c r="P139" s="26"/>
      <c r="Q139" s="26"/>
      <c r="R139" s="26"/>
      <c r="S139" s="26"/>
      <c r="T139" s="2"/>
      <c r="U139" s="2"/>
      <c r="V139" s="2"/>
      <c r="W139" s="2"/>
      <c r="X139" s="2"/>
      <c r="Y139" s="2"/>
      <c r="Z139" s="2"/>
      <c r="AA139" s="2"/>
      <c r="AB139" s="2"/>
      <c r="AC139" s="2"/>
      <c r="AD139" s="2"/>
      <c r="AE139" s="2"/>
      <c r="AF139" s="2"/>
      <c r="AG139" s="2"/>
      <c r="AH139" s="2"/>
      <c r="AI139" s="2"/>
    </row>
    <row r="140" spans="2:35" x14ac:dyDescent="0.2">
      <c r="B140" s="25"/>
      <c r="C140" s="26"/>
      <c r="D140" s="26"/>
      <c r="E140" s="26"/>
      <c r="F140" s="26"/>
      <c r="G140" s="26"/>
      <c r="H140" s="26"/>
      <c r="I140" s="26"/>
      <c r="J140" s="26"/>
      <c r="K140" s="26"/>
      <c r="L140" s="26"/>
      <c r="M140" s="26"/>
      <c r="N140" s="26"/>
      <c r="O140" s="26"/>
      <c r="P140" s="26"/>
      <c r="Q140" s="26"/>
      <c r="R140" s="26"/>
      <c r="S140" s="26"/>
      <c r="T140" s="2"/>
      <c r="U140" s="2"/>
      <c r="V140" s="2"/>
      <c r="W140" s="2"/>
      <c r="X140" s="2"/>
      <c r="Y140" s="2"/>
      <c r="Z140" s="2"/>
      <c r="AA140" s="2"/>
      <c r="AB140" s="2"/>
      <c r="AC140" s="2"/>
      <c r="AD140" s="2"/>
      <c r="AE140" s="2"/>
      <c r="AF140" s="2"/>
      <c r="AG140" s="2"/>
      <c r="AH140" s="2"/>
      <c r="AI140" s="2"/>
    </row>
    <row r="141" spans="2:35" x14ac:dyDescent="0.2">
      <c r="B141" s="25"/>
      <c r="C141" s="26"/>
      <c r="D141" s="26"/>
      <c r="E141" s="26"/>
      <c r="F141" s="26"/>
      <c r="G141" s="26"/>
      <c r="H141" s="26"/>
      <c r="I141" s="26"/>
      <c r="J141" s="26"/>
      <c r="K141" s="26"/>
      <c r="L141" s="26"/>
      <c r="M141" s="26"/>
      <c r="N141" s="26"/>
      <c r="O141" s="26"/>
      <c r="P141" s="26"/>
      <c r="Q141" s="26"/>
      <c r="R141" s="26"/>
      <c r="S141" s="26"/>
      <c r="T141" s="2"/>
      <c r="U141" s="2"/>
      <c r="V141" s="2"/>
      <c r="W141" s="2"/>
      <c r="X141" s="2"/>
      <c r="Y141" s="2"/>
      <c r="Z141" s="2"/>
      <c r="AA141" s="2"/>
      <c r="AB141" s="2"/>
      <c r="AC141" s="2"/>
      <c r="AD141" s="2"/>
      <c r="AE141" s="2"/>
      <c r="AF141" s="2"/>
      <c r="AG141" s="2"/>
      <c r="AH141" s="2"/>
      <c r="AI141" s="2"/>
    </row>
    <row r="142" spans="2:35" x14ac:dyDescent="0.2">
      <c r="B142" s="25"/>
      <c r="C142" s="26"/>
      <c r="D142" s="26"/>
      <c r="E142" s="26"/>
      <c r="F142" s="26"/>
      <c r="G142" s="26"/>
      <c r="H142" s="26"/>
      <c r="I142" s="26"/>
      <c r="J142" s="26"/>
      <c r="K142" s="26"/>
      <c r="L142" s="26"/>
      <c r="M142" s="26"/>
      <c r="N142" s="26"/>
      <c r="O142" s="26"/>
      <c r="P142" s="26"/>
      <c r="Q142" s="26"/>
      <c r="R142" s="26"/>
      <c r="S142" s="26"/>
      <c r="T142" s="2"/>
      <c r="U142" s="2"/>
      <c r="V142" s="2"/>
      <c r="W142" s="2"/>
      <c r="X142" s="2"/>
      <c r="Y142" s="2"/>
      <c r="Z142" s="2"/>
      <c r="AA142" s="2"/>
      <c r="AB142" s="2"/>
      <c r="AC142" s="2"/>
      <c r="AD142" s="2"/>
      <c r="AE142" s="2"/>
      <c r="AF142" s="2"/>
      <c r="AG142" s="2"/>
      <c r="AH142" s="2"/>
      <c r="AI142" s="2"/>
    </row>
    <row r="143" spans="2:35" x14ac:dyDescent="0.2">
      <c r="B143" s="25"/>
      <c r="C143" s="25"/>
      <c r="D143" s="25"/>
      <c r="E143" s="25"/>
      <c r="F143" s="25"/>
      <c r="G143" s="25"/>
      <c r="H143" s="25"/>
      <c r="I143" s="25"/>
      <c r="J143" s="25"/>
      <c r="K143" s="25"/>
      <c r="L143" s="25"/>
      <c r="M143" s="25"/>
      <c r="N143" s="25"/>
      <c r="O143" s="25"/>
      <c r="P143" s="25"/>
      <c r="Q143" s="25"/>
      <c r="R143" s="25"/>
      <c r="S143" s="25"/>
    </row>
    <row r="144" spans="2:35" x14ac:dyDescent="0.2">
      <c r="B144" s="25"/>
      <c r="C144" s="25"/>
      <c r="D144" s="25"/>
      <c r="E144" s="25"/>
      <c r="F144" s="25"/>
      <c r="G144" s="25"/>
      <c r="H144" s="25"/>
      <c r="I144" s="25"/>
      <c r="J144" s="25"/>
      <c r="K144" s="25"/>
      <c r="L144" s="25"/>
      <c r="M144" s="25"/>
      <c r="N144" s="25"/>
      <c r="O144" s="25"/>
      <c r="P144" s="25"/>
      <c r="Q144" s="25"/>
      <c r="R144" s="25"/>
      <c r="S144" s="25"/>
    </row>
    <row r="145" spans="2:19" x14ac:dyDescent="0.2">
      <c r="B145" s="25"/>
      <c r="C145" s="25"/>
      <c r="D145" s="25"/>
      <c r="E145" s="25"/>
      <c r="F145" s="25"/>
      <c r="G145" s="25"/>
      <c r="H145" s="25"/>
      <c r="I145" s="25"/>
      <c r="J145" s="25"/>
      <c r="K145" s="25"/>
      <c r="L145" s="25"/>
      <c r="M145" s="25"/>
      <c r="N145" s="25"/>
      <c r="O145" s="25"/>
      <c r="P145" s="25"/>
      <c r="Q145" s="25"/>
      <c r="R145" s="25"/>
      <c r="S145" s="25"/>
    </row>
    <row r="146" spans="2:19" x14ac:dyDescent="0.2">
      <c r="B146" s="25"/>
      <c r="C146" s="25"/>
      <c r="D146" s="25"/>
      <c r="E146" s="25"/>
      <c r="F146" s="25"/>
      <c r="G146" s="25"/>
      <c r="H146" s="25"/>
      <c r="I146" s="25"/>
      <c r="J146" s="25"/>
      <c r="K146" s="25"/>
      <c r="L146" s="25"/>
      <c r="M146" s="25"/>
      <c r="N146" s="25"/>
      <c r="O146" s="25"/>
      <c r="P146" s="25"/>
      <c r="Q146" s="25"/>
      <c r="R146" s="25"/>
      <c r="S146" s="25"/>
    </row>
    <row r="147" spans="2:19" x14ac:dyDescent="0.2">
      <c r="B147" s="25"/>
      <c r="C147" s="25"/>
      <c r="D147" s="25"/>
      <c r="E147" s="25"/>
      <c r="F147" s="25"/>
      <c r="G147" s="25"/>
      <c r="H147" s="25"/>
      <c r="I147" s="25"/>
      <c r="J147" s="25"/>
      <c r="K147" s="25"/>
      <c r="L147" s="25"/>
      <c r="M147" s="25"/>
      <c r="N147" s="25"/>
      <c r="O147" s="25"/>
      <c r="P147" s="25"/>
      <c r="Q147" s="25"/>
      <c r="R147" s="25"/>
      <c r="S147" s="25"/>
    </row>
    <row r="148" spans="2:19" x14ac:dyDescent="0.2">
      <c r="B148" s="25"/>
      <c r="C148" s="25"/>
      <c r="D148" s="25"/>
      <c r="E148" s="25"/>
      <c r="F148" s="25"/>
      <c r="G148" s="25"/>
      <c r="H148" s="25"/>
      <c r="I148" s="25"/>
      <c r="J148" s="25"/>
      <c r="K148" s="25"/>
      <c r="L148" s="25"/>
      <c r="M148" s="25"/>
      <c r="N148" s="25"/>
      <c r="O148" s="25"/>
      <c r="P148" s="25"/>
      <c r="Q148" s="25"/>
      <c r="R148" s="25"/>
      <c r="S148" s="25"/>
    </row>
    <row r="149" spans="2:19" x14ac:dyDescent="0.2">
      <c r="B149" s="25"/>
      <c r="C149" s="25"/>
      <c r="D149" s="25"/>
      <c r="E149" s="25"/>
      <c r="F149" s="25"/>
      <c r="G149" s="25"/>
      <c r="H149" s="25"/>
      <c r="I149" s="25"/>
      <c r="J149" s="25"/>
      <c r="K149" s="25"/>
      <c r="L149" s="25"/>
      <c r="M149" s="25"/>
      <c r="N149" s="25"/>
      <c r="O149" s="25"/>
      <c r="P149" s="25"/>
      <c r="Q149" s="25"/>
      <c r="R149" s="25"/>
      <c r="S149" s="25"/>
    </row>
    <row r="150" spans="2:19" x14ac:dyDescent="0.2">
      <c r="B150" s="25"/>
      <c r="C150" s="25"/>
      <c r="D150" s="25"/>
      <c r="E150" s="25"/>
      <c r="F150" s="25"/>
      <c r="G150" s="25"/>
      <c r="H150" s="25"/>
      <c r="I150" s="25"/>
      <c r="J150" s="25"/>
      <c r="K150" s="25"/>
      <c r="L150" s="25"/>
      <c r="M150" s="25"/>
      <c r="N150" s="25"/>
      <c r="O150" s="25"/>
      <c r="P150" s="25"/>
      <c r="Q150" s="25"/>
      <c r="R150" s="25"/>
      <c r="S150" s="25"/>
    </row>
    <row r="151" spans="2:19" x14ac:dyDescent="0.2">
      <c r="B151" s="25"/>
      <c r="C151" s="25"/>
      <c r="D151" s="25"/>
      <c r="E151" s="25"/>
      <c r="F151" s="25"/>
      <c r="G151" s="25"/>
      <c r="H151" s="25"/>
      <c r="I151" s="25"/>
      <c r="J151" s="25"/>
      <c r="K151" s="25"/>
      <c r="L151" s="25"/>
      <c r="M151" s="25"/>
      <c r="N151" s="25"/>
      <c r="O151" s="25"/>
      <c r="P151" s="25"/>
      <c r="Q151" s="25"/>
      <c r="R151" s="25"/>
      <c r="S151" s="25"/>
    </row>
    <row r="152" spans="2:19" x14ac:dyDescent="0.2">
      <c r="B152" s="25"/>
      <c r="C152" s="25"/>
      <c r="D152" s="25"/>
      <c r="E152" s="25"/>
      <c r="F152" s="25"/>
      <c r="G152" s="25"/>
      <c r="H152" s="25"/>
      <c r="I152" s="25"/>
      <c r="J152" s="25"/>
      <c r="K152" s="25"/>
      <c r="L152" s="25"/>
      <c r="M152" s="25"/>
      <c r="N152" s="25"/>
      <c r="O152" s="25"/>
      <c r="P152" s="25"/>
      <c r="Q152" s="25"/>
      <c r="R152" s="25"/>
      <c r="S152" s="25"/>
    </row>
    <row r="153" spans="2:19" x14ac:dyDescent="0.2">
      <c r="B153" s="25"/>
      <c r="C153" s="25"/>
      <c r="D153" s="25"/>
      <c r="E153" s="25"/>
      <c r="F153" s="25"/>
      <c r="G153" s="25"/>
      <c r="H153" s="25"/>
      <c r="I153" s="25"/>
      <c r="J153" s="25"/>
      <c r="K153" s="25"/>
      <c r="L153" s="25"/>
      <c r="M153" s="25"/>
      <c r="N153" s="25"/>
      <c r="O153" s="25"/>
      <c r="P153" s="25"/>
      <c r="Q153" s="25"/>
      <c r="R153" s="25"/>
      <c r="S153" s="25"/>
    </row>
    <row r="154" spans="2:19" x14ac:dyDescent="0.2">
      <c r="B154" s="25"/>
      <c r="C154" s="25"/>
      <c r="D154" s="25"/>
      <c r="E154" s="25"/>
      <c r="F154" s="25"/>
      <c r="G154" s="25"/>
      <c r="H154" s="25"/>
      <c r="I154" s="25"/>
      <c r="J154" s="25"/>
      <c r="K154" s="25"/>
      <c r="L154" s="25"/>
      <c r="M154" s="25"/>
      <c r="N154" s="25"/>
      <c r="O154" s="25"/>
      <c r="P154" s="25"/>
      <c r="Q154" s="25"/>
      <c r="R154" s="25"/>
      <c r="S154" s="25"/>
    </row>
    <row r="155" spans="2:19" x14ac:dyDescent="0.2">
      <c r="B155" s="25"/>
      <c r="C155" s="25"/>
      <c r="D155" s="25"/>
      <c r="E155" s="25"/>
      <c r="F155" s="25"/>
      <c r="G155" s="25"/>
      <c r="H155" s="25"/>
      <c r="I155" s="25"/>
      <c r="J155" s="25"/>
      <c r="K155" s="25"/>
      <c r="L155" s="25"/>
      <c r="M155" s="25"/>
      <c r="N155" s="25"/>
      <c r="O155" s="25"/>
      <c r="P155" s="25"/>
      <c r="Q155" s="25"/>
      <c r="R155" s="25"/>
      <c r="S155" s="25"/>
    </row>
    <row r="156" spans="2:19" x14ac:dyDescent="0.2">
      <c r="B156" s="25"/>
      <c r="C156" s="25"/>
      <c r="D156" s="25"/>
      <c r="E156" s="25"/>
      <c r="F156" s="25"/>
      <c r="G156" s="25"/>
      <c r="H156" s="25"/>
      <c r="I156" s="25"/>
      <c r="J156" s="25"/>
      <c r="K156" s="25"/>
      <c r="L156" s="25"/>
      <c r="M156" s="25"/>
      <c r="N156" s="25"/>
      <c r="O156" s="25"/>
      <c r="P156" s="25"/>
      <c r="Q156" s="25"/>
      <c r="R156" s="25"/>
      <c r="S156" s="25"/>
    </row>
    <row r="157" spans="2:19" x14ac:dyDescent="0.2">
      <c r="B157" s="25"/>
      <c r="C157" s="25"/>
      <c r="D157" s="25"/>
      <c r="E157" s="25"/>
      <c r="F157" s="25"/>
      <c r="G157" s="25"/>
      <c r="H157" s="25"/>
      <c r="I157" s="25"/>
      <c r="J157" s="25"/>
      <c r="K157" s="25"/>
      <c r="L157" s="25"/>
      <c r="M157" s="25"/>
      <c r="N157" s="25"/>
      <c r="O157" s="25"/>
      <c r="P157" s="25"/>
      <c r="Q157" s="25"/>
      <c r="R157" s="25"/>
      <c r="S157" s="25"/>
    </row>
    <row r="158" spans="2:19" x14ac:dyDescent="0.2">
      <c r="B158" s="25"/>
      <c r="C158" s="25"/>
      <c r="D158" s="25"/>
      <c r="E158" s="25"/>
      <c r="F158" s="25"/>
      <c r="G158" s="25"/>
      <c r="H158" s="25"/>
      <c r="I158" s="25"/>
      <c r="J158" s="25"/>
      <c r="K158" s="25"/>
      <c r="L158" s="25"/>
      <c r="M158" s="25"/>
      <c r="N158" s="25"/>
      <c r="O158" s="25"/>
      <c r="P158" s="25"/>
      <c r="Q158" s="25"/>
      <c r="R158" s="25"/>
      <c r="S158" s="25"/>
    </row>
    <row r="159" spans="2:19" x14ac:dyDescent="0.2">
      <c r="B159" s="25"/>
      <c r="C159" s="25"/>
      <c r="D159" s="25"/>
      <c r="E159" s="25"/>
      <c r="F159" s="25"/>
      <c r="G159" s="25"/>
      <c r="H159" s="25"/>
      <c r="I159" s="25"/>
      <c r="J159" s="25"/>
      <c r="K159" s="25"/>
      <c r="L159" s="25"/>
      <c r="M159" s="25"/>
      <c r="N159" s="25"/>
      <c r="O159" s="25"/>
      <c r="P159" s="25"/>
      <c r="Q159" s="25"/>
      <c r="R159" s="25"/>
      <c r="S159" s="25"/>
    </row>
    <row r="160" spans="2:19" x14ac:dyDescent="0.2">
      <c r="B160" s="25"/>
      <c r="C160" s="25"/>
      <c r="D160" s="25"/>
      <c r="E160" s="25"/>
      <c r="F160" s="25"/>
      <c r="G160" s="25"/>
      <c r="H160" s="25"/>
      <c r="I160" s="25"/>
      <c r="J160" s="25"/>
      <c r="K160" s="25"/>
      <c r="L160" s="25"/>
      <c r="M160" s="25"/>
      <c r="N160" s="25"/>
      <c r="O160" s="25"/>
      <c r="P160" s="25"/>
      <c r="Q160" s="25"/>
      <c r="R160" s="25"/>
      <c r="S160" s="25"/>
    </row>
    <row r="161" spans="2:19" x14ac:dyDescent="0.2">
      <c r="B161" s="25"/>
      <c r="C161" s="25"/>
      <c r="D161" s="25"/>
      <c r="E161" s="25"/>
      <c r="F161" s="25"/>
      <c r="G161" s="25"/>
      <c r="H161" s="25"/>
      <c r="I161" s="25"/>
      <c r="J161" s="25"/>
      <c r="K161" s="25"/>
      <c r="L161" s="25"/>
      <c r="M161" s="25"/>
      <c r="N161" s="25"/>
      <c r="O161" s="25"/>
      <c r="P161" s="25"/>
      <c r="Q161" s="25"/>
      <c r="R161" s="25"/>
      <c r="S161" s="25"/>
    </row>
    <row r="162" spans="2:19" x14ac:dyDescent="0.2">
      <c r="B162" s="25"/>
      <c r="C162" s="25"/>
      <c r="D162" s="25"/>
      <c r="E162" s="25"/>
      <c r="F162" s="25"/>
      <c r="G162" s="25"/>
      <c r="H162" s="25"/>
      <c r="I162" s="25"/>
      <c r="J162" s="25"/>
      <c r="K162" s="25"/>
      <c r="L162" s="25"/>
      <c r="M162" s="25"/>
      <c r="N162" s="25"/>
      <c r="O162" s="25"/>
      <c r="P162" s="25"/>
      <c r="Q162" s="25"/>
      <c r="R162" s="25"/>
      <c r="S162" s="25"/>
    </row>
    <row r="163" spans="2:19" x14ac:dyDescent="0.2">
      <c r="B163" s="25"/>
      <c r="C163" s="25"/>
      <c r="D163" s="25"/>
      <c r="E163" s="25"/>
      <c r="F163" s="25"/>
      <c r="G163" s="25"/>
      <c r="H163" s="25"/>
      <c r="I163" s="25"/>
      <c r="J163" s="25"/>
      <c r="K163" s="25"/>
      <c r="L163" s="25"/>
      <c r="M163" s="25"/>
      <c r="N163" s="25"/>
      <c r="O163" s="25"/>
      <c r="P163" s="25"/>
      <c r="Q163" s="25"/>
      <c r="R163" s="25"/>
      <c r="S163" s="25"/>
    </row>
  </sheetData>
  <phoneticPr fontId="0" type="noConversion"/>
  <conditionalFormatting sqref="D48:M114">
    <cfRule type="cellIs" dxfId="18" priority="5" stopIfTrue="1" operator="equal">
      <formula>0</formula>
    </cfRule>
  </conditionalFormatting>
  <conditionalFormatting sqref="E10:F40 H10:S40">
    <cfRule type="cellIs" dxfId="17" priority="2" stopIfTrue="1" operator="equal">
      <formula>0</formula>
    </cfRule>
  </conditionalFormatting>
  <conditionalFormatting sqref="G10:G41">
    <cfRule type="cellIs" dxfId="16" priority="1" stopIfTrue="1" operator="equal">
      <formula>0</formula>
    </cfRule>
  </conditionalFormatting>
  <pageMargins left="0.75" right="0.75" top="1" bottom="1" header="0.5" footer="0.5"/>
  <pageSetup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70"/>
  <sheetViews>
    <sheetView showGridLines="0" workbookViewId="0">
      <selection activeCell="A5" sqref="A5"/>
    </sheetView>
  </sheetViews>
  <sheetFormatPr defaultRowHeight="12.75" x14ac:dyDescent="0.2"/>
  <sheetData>
    <row r="5" spans="2:16" ht="18" x14ac:dyDescent="0.25">
      <c r="B5" s="348"/>
      <c r="C5" s="33" t="s">
        <v>201</v>
      </c>
      <c r="D5" s="348"/>
      <c r="E5" s="348"/>
      <c r="F5" s="348"/>
      <c r="G5" s="348"/>
      <c r="H5" s="348"/>
      <c r="I5" s="348"/>
      <c r="J5" s="348"/>
      <c r="K5" s="348"/>
      <c r="L5" s="348"/>
      <c r="M5" s="348"/>
      <c r="N5" s="348"/>
      <c r="O5" s="348"/>
      <c r="P5" s="348"/>
    </row>
    <row r="6" spans="2:16" x14ac:dyDescent="0.2">
      <c r="B6" s="348"/>
      <c r="C6" s="381" t="s">
        <v>202</v>
      </c>
      <c r="D6" s="382"/>
      <c r="E6" s="382"/>
      <c r="F6" s="383"/>
      <c r="G6" s="381" t="s">
        <v>203</v>
      </c>
      <c r="H6" s="382"/>
      <c r="I6" s="383"/>
      <c r="J6" s="382" t="s">
        <v>204</v>
      </c>
      <c r="K6" s="382"/>
      <c r="L6" s="382"/>
      <c r="M6" s="383"/>
      <c r="N6" s="381" t="s">
        <v>205</v>
      </c>
      <c r="O6" s="382"/>
      <c r="P6" s="383"/>
    </row>
    <row r="7" spans="2:16" ht="15" x14ac:dyDescent="0.25">
      <c r="B7" s="348"/>
      <c r="C7" s="349" t="s">
        <v>206</v>
      </c>
      <c r="D7" s="349" t="s">
        <v>207</v>
      </c>
      <c r="E7" s="349" t="s">
        <v>208</v>
      </c>
      <c r="F7" s="349" t="s">
        <v>209</v>
      </c>
      <c r="G7" s="349" t="s">
        <v>209</v>
      </c>
      <c r="H7" s="349" t="s">
        <v>210</v>
      </c>
      <c r="I7" s="349" t="s">
        <v>211</v>
      </c>
      <c r="J7" s="349" t="s">
        <v>206</v>
      </c>
      <c r="K7" s="349" t="s">
        <v>207</v>
      </c>
      <c r="L7" s="349" t="s">
        <v>208</v>
      </c>
      <c r="M7" s="349" t="s">
        <v>209</v>
      </c>
      <c r="N7" s="349" t="s">
        <v>209</v>
      </c>
      <c r="O7" s="349" t="s">
        <v>210</v>
      </c>
      <c r="P7" s="349" t="s">
        <v>211</v>
      </c>
    </row>
    <row r="8" spans="2:16" ht="14.25" x14ac:dyDescent="0.2">
      <c r="B8" s="350" t="s">
        <v>120</v>
      </c>
      <c r="C8" s="351">
        <v>400.8647809362979</v>
      </c>
      <c r="D8" s="352">
        <v>414.18563454089775</v>
      </c>
      <c r="E8" s="352">
        <v>430.28187514240142</v>
      </c>
      <c r="F8" s="353">
        <v>447.28380041011621</v>
      </c>
      <c r="G8" s="351">
        <v>466.11504898610161</v>
      </c>
      <c r="H8" s="352">
        <v>501.38628389154707</v>
      </c>
      <c r="I8" s="353">
        <v>527.19016860332658</v>
      </c>
      <c r="J8" s="351">
        <v>-48.676613492286862</v>
      </c>
      <c r="K8" s="352">
        <v>-35.8383259284575</v>
      </c>
      <c r="L8" s="352">
        <v>-19.754764752791068</v>
      </c>
      <c r="M8" s="353">
        <v>-2.7655189109136473</v>
      </c>
      <c r="N8" s="351">
        <v>-13.856649182046025</v>
      </c>
      <c r="O8" s="352">
        <v>21.392576154021416</v>
      </c>
      <c r="P8" s="353">
        <v>47.185216846662108</v>
      </c>
    </row>
    <row r="9" spans="2:16" ht="14.25" x14ac:dyDescent="0.2">
      <c r="B9" s="354" t="s">
        <v>121</v>
      </c>
      <c r="C9" s="355">
        <v>412.43139287612962</v>
      </c>
      <c r="D9" s="356">
        <v>429.48673577884091</v>
      </c>
      <c r="E9" s="356">
        <v>447.8435406698564</v>
      </c>
      <c r="F9" s="357">
        <v>469.77360446570981</v>
      </c>
      <c r="G9" s="355">
        <v>526.83038277511957</v>
      </c>
      <c r="H9" s="356">
        <v>561.12482721956394</v>
      </c>
      <c r="I9" s="357">
        <v>587.84144072301979</v>
      </c>
      <c r="J9" s="355">
        <v>-49.257349813928769</v>
      </c>
      <c r="K9" s="356">
        <v>-32.061589580010633</v>
      </c>
      <c r="L9" s="356">
        <v>-13.704784688995215</v>
      </c>
      <c r="M9" s="357">
        <v>8.2252791068580553</v>
      </c>
      <c r="N9" s="355">
        <v>13.987287347155767</v>
      </c>
      <c r="O9" s="356">
        <v>48.281731791600215</v>
      </c>
      <c r="P9" s="357">
        <v>74.998345295055813</v>
      </c>
    </row>
    <row r="10" spans="2:16" ht="14.25" x14ac:dyDescent="0.2">
      <c r="B10" s="354" t="s">
        <v>122</v>
      </c>
      <c r="C10" s="355">
        <v>413.34332120275536</v>
      </c>
      <c r="D10" s="356">
        <v>430.68741198126469</v>
      </c>
      <c r="E10" s="356">
        <v>451.8388702622529</v>
      </c>
      <c r="F10" s="357">
        <v>476.47103380982099</v>
      </c>
      <c r="G10" s="355">
        <v>485.47324005306109</v>
      </c>
      <c r="H10" s="356">
        <v>522.39786323516296</v>
      </c>
      <c r="I10" s="357">
        <v>550.26619783378669</v>
      </c>
      <c r="J10" s="355">
        <v>-49.882766429188315</v>
      </c>
      <c r="K10" s="356">
        <v>-32.538675650678982</v>
      </c>
      <c r="L10" s="356">
        <v>-11.387217369690847</v>
      </c>
      <c r="M10" s="357">
        <v>13.244946177877324</v>
      </c>
      <c r="N10" s="355">
        <v>-16.233007532305432</v>
      </c>
      <c r="O10" s="356">
        <v>20.691615649796429</v>
      </c>
      <c r="P10" s="357">
        <v>48.559950248420186</v>
      </c>
    </row>
    <row r="11" spans="2:16" ht="14.25" x14ac:dyDescent="0.2">
      <c r="B11" s="354" t="s">
        <v>123</v>
      </c>
      <c r="C11" s="355">
        <v>394.12615733548751</v>
      </c>
      <c r="D11" s="356">
        <v>410.17860974750926</v>
      </c>
      <c r="E11" s="356">
        <v>429.56913150645209</v>
      </c>
      <c r="F11" s="357">
        <v>449.05018952339526</v>
      </c>
      <c r="G11" s="355">
        <v>469.06613123718381</v>
      </c>
      <c r="H11" s="356">
        <v>506.95627602063013</v>
      </c>
      <c r="I11" s="357">
        <v>537.35687255328401</v>
      </c>
      <c r="J11" s="355">
        <v>-44.676197207895775</v>
      </c>
      <c r="K11" s="356">
        <v>-32.362474626649266</v>
      </c>
      <c r="L11" s="356">
        <v>-15.100052041260176</v>
      </c>
      <c r="M11" s="357">
        <v>5.1991877938648265</v>
      </c>
      <c r="N11" s="355">
        <v>-27.629937239793698</v>
      </c>
      <c r="O11" s="356">
        <v>10.26020754365252</v>
      </c>
      <c r="P11" s="357">
        <v>40.660804076306469</v>
      </c>
    </row>
    <row r="12" spans="2:16" ht="14.25" x14ac:dyDescent="0.2">
      <c r="B12" s="354" t="s">
        <v>124</v>
      </c>
      <c r="C12" s="355">
        <v>398.60279925222227</v>
      </c>
      <c r="D12" s="356">
        <v>410.8960196634838</v>
      </c>
      <c r="E12" s="356">
        <v>427.15531148808662</v>
      </c>
      <c r="F12" s="357">
        <v>443.11563619793282</v>
      </c>
      <c r="G12" s="355">
        <v>457.27896255791001</v>
      </c>
      <c r="H12" s="356">
        <v>495.61277401492714</v>
      </c>
      <c r="I12" s="357">
        <v>523.74283366819247</v>
      </c>
      <c r="J12" s="355">
        <v>-55.317152902918451</v>
      </c>
      <c r="K12" s="356">
        <v>-36.190382205513785</v>
      </c>
      <c r="L12" s="356">
        <v>-19.944646999730733</v>
      </c>
      <c r="M12" s="357">
        <v>-4.0066508385288282</v>
      </c>
      <c r="N12" s="355">
        <v>-24.272811160131734</v>
      </c>
      <c r="O12" s="356">
        <v>13.679626752832496</v>
      </c>
      <c r="P12" s="357">
        <v>41.873482259367421</v>
      </c>
    </row>
    <row r="13" spans="2:16" ht="14.25" x14ac:dyDescent="0.2">
      <c r="B13" s="354" t="s">
        <v>212</v>
      </c>
      <c r="C13" s="355">
        <v>404.14178002498159</v>
      </c>
      <c r="D13" s="356">
        <v>415.67751741012603</v>
      </c>
      <c r="E13" s="356">
        <v>430.47605444621257</v>
      </c>
      <c r="F13" s="357">
        <v>445.46148640555754</v>
      </c>
      <c r="G13" s="355">
        <v>454.32258696507711</v>
      </c>
      <c r="H13" s="356">
        <v>488.85233304245156</v>
      </c>
      <c r="I13" s="357">
        <v>513.57317728384919</v>
      </c>
      <c r="J13" s="355">
        <v>-50.490505706414794</v>
      </c>
      <c r="K13" s="356">
        <v>-39.206926406926407</v>
      </c>
      <c r="L13" s="356">
        <v>-24.42204370069982</v>
      </c>
      <c r="M13" s="357">
        <v>-9.4558356004996327</v>
      </c>
      <c r="N13" s="355">
        <v>-23.245727247061239</v>
      </c>
      <c r="O13" s="356">
        <v>10.836893426073267</v>
      </c>
      <c r="P13" s="357">
        <v>36.911304390602815</v>
      </c>
    </row>
    <row r="14" spans="2:16" ht="14.25" x14ac:dyDescent="0.2">
      <c r="B14" s="354" t="s">
        <v>213</v>
      </c>
      <c r="C14" s="355">
        <v>387.334038608919</v>
      </c>
      <c r="D14" s="356">
        <v>401.32122454897581</v>
      </c>
      <c r="E14" s="356">
        <v>416.86607116965968</v>
      </c>
      <c r="F14" s="357">
        <v>432.19106754489536</v>
      </c>
      <c r="G14" s="355">
        <v>435.38974191677539</v>
      </c>
      <c r="H14" s="356">
        <v>468.94355827585491</v>
      </c>
      <c r="I14" s="357">
        <v>495.16821081629695</v>
      </c>
      <c r="J14" s="355">
        <v>-70.572901779241505</v>
      </c>
      <c r="K14" s="356">
        <v>-56.61588112844094</v>
      </c>
      <c r="L14" s="356">
        <v>-41.099704322790451</v>
      </c>
      <c r="M14" s="357">
        <v>-25.84367685743284</v>
      </c>
      <c r="N14" s="355">
        <v>-43.039996685929708</v>
      </c>
      <c r="O14" s="356">
        <v>-9.5837796971768281</v>
      </c>
      <c r="P14" s="357">
        <v>16.542879927090453</v>
      </c>
    </row>
    <row r="15" spans="2:16" ht="14.25" x14ac:dyDescent="0.2">
      <c r="B15" s="354" t="s">
        <v>127</v>
      </c>
      <c r="C15" s="355">
        <v>396.65736957377283</v>
      </c>
      <c r="D15" s="356">
        <v>411.38183957017952</v>
      </c>
      <c r="E15" s="356">
        <v>428.12921051280739</v>
      </c>
      <c r="F15" s="357">
        <v>443.81490854336698</v>
      </c>
      <c r="G15" s="355">
        <v>472.33821073524632</v>
      </c>
      <c r="H15" s="356">
        <v>469.39197080916443</v>
      </c>
      <c r="I15" s="357">
        <v>492.4079963383125</v>
      </c>
      <c r="J15" s="355">
        <v>-77.962164202727436</v>
      </c>
      <c r="K15" s="356">
        <v>-63.121839227965708</v>
      </c>
      <c r="L15" s="356">
        <v>-46.374468285337848</v>
      </c>
      <c r="M15" s="357">
        <v>-30.688770254778159</v>
      </c>
      <c r="N15" s="355">
        <v>-15.382264129151482</v>
      </c>
      <c r="O15" s="356">
        <v>-18.328504055233307</v>
      </c>
      <c r="P15" s="357">
        <v>4.5762818044932665</v>
      </c>
    </row>
    <row r="16" spans="2:16" ht="14.25" x14ac:dyDescent="0.2">
      <c r="B16" s="354" t="s">
        <v>214</v>
      </c>
      <c r="C16" s="355">
        <v>421.03334137482756</v>
      </c>
      <c r="D16" s="356">
        <v>435.99286518435127</v>
      </c>
      <c r="E16" s="356">
        <v>451.92054400707656</v>
      </c>
      <c r="F16" s="357">
        <v>467.32477182260465</v>
      </c>
      <c r="G16" s="355">
        <v>453.22139942101245</v>
      </c>
      <c r="H16" s="356">
        <v>497.89666009944648</v>
      </c>
      <c r="I16" s="357">
        <v>533.11069920791283</v>
      </c>
      <c r="J16" s="358">
        <v>-72.561346548188652</v>
      </c>
      <c r="K16" s="359">
        <v>-57.588186375028478</v>
      </c>
      <c r="L16" s="359">
        <v>-41.664836556632224</v>
      </c>
      <c r="M16" s="360">
        <v>-26.260608741104093</v>
      </c>
      <c r="N16" s="361">
        <v>-47.741814764183182</v>
      </c>
      <c r="O16" s="362">
        <v>-3.1895135566188202</v>
      </c>
      <c r="P16" s="363">
        <v>31.921514012303479</v>
      </c>
    </row>
    <row r="17" spans="2:16" ht="14.25" x14ac:dyDescent="0.2">
      <c r="B17" s="354" t="s">
        <v>129</v>
      </c>
      <c r="C17" s="355">
        <v>419.55635747121812</v>
      </c>
      <c r="D17" s="356">
        <v>438.55083442685469</v>
      </c>
      <c r="E17" s="356">
        <v>453.58208659714433</v>
      </c>
      <c r="F17" s="357">
        <v>468.75020580945147</v>
      </c>
      <c r="G17" s="355">
        <v>462.75606998780376</v>
      </c>
      <c r="H17" s="356">
        <v>511.24172162702979</v>
      </c>
      <c r="I17" s="357">
        <v>546.84653661377558</v>
      </c>
      <c r="J17" s="355">
        <v>-66.509151554476091</v>
      </c>
      <c r="K17" s="356">
        <v>-52.080928431726598</v>
      </c>
      <c r="L17" s="356">
        <v>-37.052311307550298</v>
      </c>
      <c r="M17" s="357">
        <v>-21.970772181823165</v>
      </c>
      <c r="N17" s="355">
        <v>-37.67120376937708</v>
      </c>
      <c r="O17" s="356">
        <v>9.8626814601103945</v>
      </c>
      <c r="P17" s="357">
        <v>44.063642848128403</v>
      </c>
    </row>
    <row r="18" spans="2:16" ht="14.25" x14ac:dyDescent="0.2">
      <c r="B18" s="364" t="s">
        <v>130</v>
      </c>
      <c r="C18" s="365">
        <v>415.1484544695071</v>
      </c>
      <c r="D18" s="366">
        <v>425.93635289203394</v>
      </c>
      <c r="E18" s="366">
        <v>437.62023981522435</v>
      </c>
      <c r="F18" s="367">
        <v>450.07826330532208</v>
      </c>
      <c r="G18" s="365">
        <v>464.13287467033592</v>
      </c>
      <c r="H18" s="366">
        <v>497.60916703523515</v>
      </c>
      <c r="I18" s="367">
        <v>525.14611307680968</v>
      </c>
      <c r="J18" s="365">
        <v>-47.387386972332799</v>
      </c>
      <c r="K18" s="366">
        <v>-39.099369133618367</v>
      </c>
      <c r="L18" s="366">
        <v>-27.484147009681067</v>
      </c>
      <c r="M18" s="367">
        <v>-15.086973192785887</v>
      </c>
      <c r="N18" s="365">
        <v>-15.663624625288714</v>
      </c>
      <c r="O18" s="366">
        <v>19.249895449407838</v>
      </c>
      <c r="P18" s="367">
        <v>46.419885375202718</v>
      </c>
    </row>
    <row r="19" spans="2:16" ht="14.25" x14ac:dyDescent="0.2">
      <c r="B19" s="354" t="s">
        <v>215</v>
      </c>
      <c r="C19" s="368">
        <v>423.70889724310774</v>
      </c>
      <c r="D19" s="369">
        <v>432.2001378446115</v>
      </c>
      <c r="E19" s="369">
        <v>444.49344193817876</v>
      </c>
      <c r="F19" s="370">
        <v>458.68763993316622</v>
      </c>
      <c r="G19" s="368">
        <v>479.37752250997869</v>
      </c>
      <c r="H19" s="369">
        <v>506.61096073517126</v>
      </c>
      <c r="I19" s="370">
        <v>534.00548454469504</v>
      </c>
      <c r="J19" s="368">
        <v>-50.45372226863455</v>
      </c>
      <c r="K19" s="369">
        <v>-37.784688573285067</v>
      </c>
      <c r="L19" s="369">
        <v>-24.158795135988118</v>
      </c>
      <c r="M19" s="370">
        <v>-8.3874640304464858</v>
      </c>
      <c r="N19" s="368">
        <v>-14.530571799870046</v>
      </c>
      <c r="O19" s="369">
        <v>23.66519539589715</v>
      </c>
      <c r="P19" s="370">
        <v>53.697999628701382</v>
      </c>
    </row>
    <row r="20" spans="2:16" ht="14.25" x14ac:dyDescent="0.2">
      <c r="B20" s="371"/>
      <c r="C20" s="356"/>
      <c r="D20" s="356"/>
      <c r="E20" s="356"/>
      <c r="F20" s="356"/>
      <c r="G20" s="356"/>
      <c r="H20" s="356"/>
      <c r="I20" s="356"/>
      <c r="J20" s="356"/>
      <c r="K20" s="356"/>
      <c r="L20" s="356"/>
      <c r="M20" s="356"/>
      <c r="N20" s="356"/>
      <c r="O20" s="356"/>
      <c r="P20" s="356"/>
    </row>
    <row r="21" spans="2:16" x14ac:dyDescent="0.2">
      <c r="B21" s="372"/>
      <c r="C21" s="372"/>
      <c r="D21" s="372"/>
      <c r="E21" s="372"/>
      <c r="F21" s="372"/>
      <c r="G21" s="372"/>
      <c r="H21" s="373"/>
      <c r="I21" s="373"/>
      <c r="J21" s="373"/>
      <c r="K21" s="373"/>
      <c r="L21" s="373"/>
      <c r="M21" s="373"/>
      <c r="N21" s="373"/>
      <c r="O21" s="374"/>
      <c r="P21" s="374"/>
    </row>
    <row r="22" spans="2:16" ht="15.75" x14ac:dyDescent="0.25">
      <c r="B22" s="348"/>
      <c r="C22" s="33" t="s">
        <v>216</v>
      </c>
      <c r="D22" s="348"/>
      <c r="E22" s="348"/>
      <c r="F22" s="348"/>
      <c r="G22" s="348"/>
      <c r="H22" s="348"/>
      <c r="I22" s="348"/>
      <c r="J22" s="348"/>
      <c r="K22" s="348"/>
      <c r="L22" s="348"/>
      <c r="M22" s="348"/>
      <c r="N22" s="348"/>
      <c r="O22" s="348"/>
      <c r="P22" s="348"/>
    </row>
    <row r="23" spans="2:16" x14ac:dyDescent="0.2">
      <c r="B23" s="348"/>
      <c r="C23" s="381" t="s">
        <v>217</v>
      </c>
      <c r="D23" s="382"/>
      <c r="E23" s="382"/>
      <c r="F23" s="383"/>
      <c r="G23" s="381" t="s">
        <v>218</v>
      </c>
      <c r="H23" s="382"/>
      <c r="I23" s="383"/>
      <c r="J23" s="382" t="s">
        <v>219</v>
      </c>
      <c r="K23" s="382"/>
      <c r="L23" s="382"/>
      <c r="M23" s="383"/>
      <c r="N23" s="381" t="s">
        <v>220</v>
      </c>
      <c r="O23" s="382"/>
      <c r="P23" s="383"/>
    </row>
    <row r="24" spans="2:16" ht="15" x14ac:dyDescent="0.25">
      <c r="B24" s="348"/>
      <c r="C24" s="349" t="s">
        <v>206</v>
      </c>
      <c r="D24" s="349" t="s">
        <v>207</v>
      </c>
      <c r="E24" s="349" t="s">
        <v>208</v>
      </c>
      <c r="F24" s="349" t="s">
        <v>209</v>
      </c>
      <c r="G24" s="349" t="s">
        <v>209</v>
      </c>
      <c r="H24" s="349" t="s">
        <v>210</v>
      </c>
      <c r="I24" s="349" t="s">
        <v>211</v>
      </c>
      <c r="J24" s="349" t="s">
        <v>206</v>
      </c>
      <c r="K24" s="349" t="s">
        <v>207</v>
      </c>
      <c r="L24" s="349" t="s">
        <v>208</v>
      </c>
      <c r="M24" s="349" t="s">
        <v>209</v>
      </c>
      <c r="N24" s="349" t="s">
        <v>209</v>
      </c>
      <c r="O24" s="349" t="s">
        <v>210</v>
      </c>
      <c r="P24" s="349" t="s">
        <v>211</v>
      </c>
    </row>
    <row r="25" spans="2:16" ht="14.25" x14ac:dyDescent="0.2">
      <c r="B25" s="350" t="s">
        <v>120</v>
      </c>
      <c r="C25" s="375">
        <v>186.4754698297034</v>
      </c>
      <c r="D25" s="375">
        <v>198.17009803070189</v>
      </c>
      <c r="E25" s="375">
        <v>202.23941319547652</v>
      </c>
      <c r="F25" s="375">
        <v>209.70642400524824</v>
      </c>
      <c r="G25" s="375">
        <v>261.06335382979006</v>
      </c>
      <c r="H25" s="375">
        <v>260.56045464977979</v>
      </c>
      <c r="I25" s="375">
        <v>264.4452240063145</v>
      </c>
      <c r="J25" s="375">
        <v>50.497738114702351</v>
      </c>
      <c r="K25" s="375">
        <v>37.080688195606207</v>
      </c>
      <c r="L25" s="375">
        <v>25.331438574438813</v>
      </c>
      <c r="M25" s="375">
        <v>22.538999862467936</v>
      </c>
      <c r="N25" s="375">
        <v>34.753948538666201</v>
      </c>
      <c r="O25" s="375">
        <v>35.138016442789713</v>
      </c>
      <c r="P25" s="375">
        <v>59.594039008794283</v>
      </c>
    </row>
    <row r="26" spans="2:16" ht="14.25" x14ac:dyDescent="0.2">
      <c r="B26" s="354" t="s">
        <v>121</v>
      </c>
      <c r="C26" s="356">
        <v>230.80006953590458</v>
      </c>
      <c r="D26" s="356">
        <v>253.22456850058342</v>
      </c>
      <c r="E26" s="356">
        <v>264.19817704512326</v>
      </c>
      <c r="F26" s="356">
        <v>288.96621382649306</v>
      </c>
      <c r="G26" s="356">
        <v>445.44083973687214</v>
      </c>
      <c r="H26" s="356">
        <v>438.68154425819927</v>
      </c>
      <c r="I26" s="356">
        <v>436.56675761415244</v>
      </c>
      <c r="J26" s="356">
        <v>46.922718130950884</v>
      </c>
      <c r="K26" s="356">
        <v>40.355621518968363</v>
      </c>
      <c r="L26" s="356">
        <v>38.090990381251956</v>
      </c>
      <c r="M26" s="356">
        <v>57.793162532882711</v>
      </c>
      <c r="N26" s="356">
        <v>101.35314838231096</v>
      </c>
      <c r="O26" s="356">
        <v>92.851365363201211</v>
      </c>
      <c r="P26" s="356">
        <v>98.637478374087067</v>
      </c>
    </row>
    <row r="27" spans="2:16" ht="14.25" x14ac:dyDescent="0.2">
      <c r="B27" s="354" t="s">
        <v>122</v>
      </c>
      <c r="C27" s="356">
        <v>235.19025308665366</v>
      </c>
      <c r="D27" s="356">
        <v>256.25372658405217</v>
      </c>
      <c r="E27" s="356">
        <v>275.70717337006948</v>
      </c>
      <c r="F27" s="356">
        <v>305.81787166080392</v>
      </c>
      <c r="G27" s="356">
        <v>308.17620028380696</v>
      </c>
      <c r="H27" s="356">
        <v>304.87527169340166</v>
      </c>
      <c r="I27" s="356">
        <v>307.33715280773225</v>
      </c>
      <c r="J27" s="356">
        <v>49.596731636547084</v>
      </c>
      <c r="K27" s="356">
        <v>38.312854093114325</v>
      </c>
      <c r="L27" s="356">
        <v>40.018174206849302</v>
      </c>
      <c r="M27" s="356">
        <v>64.787555199226361</v>
      </c>
      <c r="N27" s="356">
        <v>20.417249866070833</v>
      </c>
      <c r="O27" s="356">
        <v>31.016125881691789</v>
      </c>
      <c r="P27" s="356">
        <v>63.063336554544421</v>
      </c>
    </row>
    <row r="28" spans="2:16" ht="14.25" x14ac:dyDescent="0.2">
      <c r="B28" s="354" t="s">
        <v>123</v>
      </c>
      <c r="C28" s="356">
        <v>175.03899872538489</v>
      </c>
      <c r="D28" s="356">
        <v>190.8904554455556</v>
      </c>
      <c r="E28" s="356">
        <v>204.59240390190206</v>
      </c>
      <c r="F28" s="356">
        <v>219.63744622660897</v>
      </c>
      <c r="G28" s="356">
        <v>254.85481407759659</v>
      </c>
      <c r="H28" s="356">
        <v>251.93955134627373</v>
      </c>
      <c r="I28" s="356">
        <v>256.58647745872128</v>
      </c>
      <c r="J28" s="356">
        <v>51.293158919278405</v>
      </c>
      <c r="K28" s="356">
        <v>37.69306917910599</v>
      </c>
      <c r="L28" s="356">
        <v>26.665486887217803</v>
      </c>
      <c r="M28" s="356">
        <v>31.983288322390141</v>
      </c>
      <c r="N28" s="356">
        <v>47.884496542552199</v>
      </c>
      <c r="O28" s="356">
        <v>61.979830646838828</v>
      </c>
      <c r="P28" s="356">
        <v>90.496375955587425</v>
      </c>
    </row>
    <row r="29" spans="2:16" ht="14.25" x14ac:dyDescent="0.2">
      <c r="B29" s="354" t="s">
        <v>124</v>
      </c>
      <c r="C29" s="356">
        <v>158.11368333078224</v>
      </c>
      <c r="D29" s="356">
        <v>167.3232727489503</v>
      </c>
      <c r="E29" s="356">
        <v>171.58633061989087</v>
      </c>
      <c r="F29" s="356">
        <v>177.81090882256404</v>
      </c>
      <c r="G29" s="356">
        <v>203.40016251496507</v>
      </c>
      <c r="H29" s="356">
        <v>208.15602035426932</v>
      </c>
      <c r="I29" s="356">
        <v>214.06911692465181</v>
      </c>
      <c r="J29" s="356">
        <v>67.20035919409267</v>
      </c>
      <c r="K29" s="356">
        <v>40.26041381844054</v>
      </c>
      <c r="L29" s="356">
        <v>29.488531614281399</v>
      </c>
      <c r="M29" s="356">
        <v>24.941713247325186</v>
      </c>
      <c r="N29" s="356">
        <v>30.598015172871747</v>
      </c>
      <c r="O29" s="356">
        <v>25.835082345147729</v>
      </c>
      <c r="P29" s="356">
        <v>52.247262815191803</v>
      </c>
    </row>
    <row r="30" spans="2:16" ht="14.25" x14ac:dyDescent="0.2">
      <c r="B30" s="354" t="s">
        <v>212</v>
      </c>
      <c r="C30" s="356">
        <v>176.43777476847512</v>
      </c>
      <c r="D30" s="356">
        <v>183.41515682936827</v>
      </c>
      <c r="E30" s="356">
        <v>183.81502670357256</v>
      </c>
      <c r="F30" s="356">
        <v>185.3330162679228</v>
      </c>
      <c r="G30" s="356">
        <v>190.28392320167819</v>
      </c>
      <c r="H30" s="356">
        <v>189.22687292632619</v>
      </c>
      <c r="I30" s="356">
        <v>189.16785974341153</v>
      </c>
      <c r="J30" s="356">
        <v>48.815736860248677</v>
      </c>
      <c r="K30" s="356">
        <v>36.868870899640221</v>
      </c>
      <c r="L30" s="356">
        <v>26.727167738772224</v>
      </c>
      <c r="M30" s="356">
        <v>19.58783998434042</v>
      </c>
      <c r="N30" s="356">
        <v>27.497958920043114</v>
      </c>
      <c r="O30" s="356">
        <v>27.016586355241454</v>
      </c>
      <c r="P30" s="356">
        <v>53.058284627022651</v>
      </c>
    </row>
    <row r="31" spans="2:16" ht="14.25" x14ac:dyDescent="0.2">
      <c r="B31" s="354" t="s">
        <v>213</v>
      </c>
      <c r="C31" s="356">
        <v>157.62680454770899</v>
      </c>
      <c r="D31" s="356">
        <v>162.32403017446731</v>
      </c>
      <c r="E31" s="356">
        <v>162.75058337169474</v>
      </c>
      <c r="F31" s="356">
        <v>162.71702043110105</v>
      </c>
      <c r="G31" s="356">
        <v>171.95318060848712</v>
      </c>
      <c r="H31" s="356">
        <v>167.47748042338773</v>
      </c>
      <c r="I31" s="356">
        <v>169.78714533912446</v>
      </c>
      <c r="J31" s="356">
        <v>47.931055638032198</v>
      </c>
      <c r="K31" s="356">
        <v>36.023013176414025</v>
      </c>
      <c r="L31" s="356">
        <v>28.805455714997432</v>
      </c>
      <c r="M31" s="356">
        <v>24.405353074305143</v>
      </c>
      <c r="N31" s="356">
        <v>32.566486464785775</v>
      </c>
      <c r="O31" s="356">
        <v>15.467791247242012</v>
      </c>
      <c r="P31" s="356">
        <v>38.867470846150795</v>
      </c>
    </row>
    <row r="32" spans="2:16" ht="14.25" x14ac:dyDescent="0.2">
      <c r="B32" s="354" t="s">
        <v>127</v>
      </c>
      <c r="C32" s="356">
        <v>154.7476369287607</v>
      </c>
      <c r="D32" s="356">
        <v>164.13709885738916</v>
      </c>
      <c r="E32" s="356">
        <v>170.32492029556855</v>
      </c>
      <c r="F32" s="356">
        <v>175.81456262722259</v>
      </c>
      <c r="G32" s="356">
        <v>273.8127942039834</v>
      </c>
      <c r="H32" s="356">
        <v>177.36672196419656</v>
      </c>
      <c r="I32" s="356">
        <v>183.40203705133246</v>
      </c>
      <c r="J32" s="356">
        <v>65.360752609242127</v>
      </c>
      <c r="K32" s="356">
        <v>49.584579565330287</v>
      </c>
      <c r="L32" s="356">
        <v>37.739593388354827</v>
      </c>
      <c r="M32" s="356">
        <v>30.348182825753216</v>
      </c>
      <c r="N32" s="356">
        <v>126.48806484128811</v>
      </c>
      <c r="O32" s="356">
        <v>25.97618545868956</v>
      </c>
      <c r="P32" s="356">
        <v>27.446793879133011</v>
      </c>
    </row>
    <row r="33" spans="2:16" ht="14.25" x14ac:dyDescent="0.2">
      <c r="B33" s="354" t="s">
        <v>214</v>
      </c>
      <c r="C33" s="356">
        <v>159.70421580235225</v>
      </c>
      <c r="D33" s="356">
        <v>167.77855908893611</v>
      </c>
      <c r="E33" s="356">
        <v>173.03562745971826</v>
      </c>
      <c r="F33" s="356">
        <v>177.67352642978736</v>
      </c>
      <c r="G33" s="356">
        <v>169.60781694556124</v>
      </c>
      <c r="H33" s="356">
        <v>180.91851515937728</v>
      </c>
      <c r="I33" s="356">
        <v>200.14508138961736</v>
      </c>
      <c r="J33" s="359">
        <v>66.20165566121473</v>
      </c>
      <c r="K33" s="359">
        <v>47.792330268269033</v>
      </c>
      <c r="L33" s="359">
        <v>35.502401922377842</v>
      </c>
      <c r="M33" s="359">
        <v>28.011702638129439</v>
      </c>
      <c r="N33" s="362">
        <v>48.597163910054881</v>
      </c>
      <c r="O33" s="362">
        <v>24.880794486377599</v>
      </c>
      <c r="P33" s="362">
        <v>52.253086060915543</v>
      </c>
    </row>
    <row r="34" spans="2:16" ht="14.25" x14ac:dyDescent="0.2">
      <c r="B34" s="354" t="s">
        <v>129</v>
      </c>
      <c r="C34" s="356">
        <v>165.06348761152046</v>
      </c>
      <c r="D34" s="356">
        <v>163.3229033652612</v>
      </c>
      <c r="E34" s="356">
        <v>166.8867300217974</v>
      </c>
      <c r="F34" s="356">
        <v>170.0099937215297</v>
      </c>
      <c r="G34" s="356">
        <v>179.91595727575128</v>
      </c>
      <c r="H34" s="356">
        <v>179.60265005710781</v>
      </c>
      <c r="I34" s="356">
        <v>198.35059914270107</v>
      </c>
      <c r="J34" s="356">
        <v>68.716059578300445</v>
      </c>
      <c r="K34" s="356">
        <v>48.052204410002069</v>
      </c>
      <c r="L34" s="356">
        <v>33.640149569169346</v>
      </c>
      <c r="M34" s="356">
        <v>22.802050577335347</v>
      </c>
      <c r="N34" s="356">
        <v>43.39547018750941</v>
      </c>
      <c r="O34" s="356">
        <v>20.162487404486669</v>
      </c>
      <c r="P34" s="356">
        <v>57.097649071226051</v>
      </c>
    </row>
    <row r="35" spans="2:16" ht="14.25" x14ac:dyDescent="0.2">
      <c r="B35" s="364" t="s">
        <v>130</v>
      </c>
      <c r="C35" s="356">
        <v>159.73337933377903</v>
      </c>
      <c r="D35" s="356">
        <v>153.74008130330975</v>
      </c>
      <c r="E35" s="356">
        <v>154.71350877926147</v>
      </c>
      <c r="F35" s="356">
        <v>157.82194699990373</v>
      </c>
      <c r="G35" s="356">
        <v>180.0678131318663</v>
      </c>
      <c r="H35" s="356">
        <v>170.06963528711989</v>
      </c>
      <c r="I35" s="356">
        <v>177.32066224080313</v>
      </c>
      <c r="J35" s="356">
        <v>48.192681678421032</v>
      </c>
      <c r="K35" s="356">
        <v>35.014560902220083</v>
      </c>
      <c r="L35" s="356">
        <v>25.763167353934175</v>
      </c>
      <c r="M35" s="356">
        <v>17.709120906086774</v>
      </c>
      <c r="N35" s="356">
        <v>30.454970334295041</v>
      </c>
      <c r="O35" s="356">
        <v>23.582292960695305</v>
      </c>
      <c r="P35" s="356">
        <v>50.774916221813825</v>
      </c>
    </row>
    <row r="36" spans="2:16" ht="14.25" x14ac:dyDescent="0.2">
      <c r="B36" s="354" t="s">
        <v>215</v>
      </c>
      <c r="C36" s="356">
        <v>197.81029837950319</v>
      </c>
      <c r="D36" s="356">
        <v>192.44006191110603</v>
      </c>
      <c r="E36" s="356">
        <v>194.70902089130047</v>
      </c>
      <c r="F36" s="356">
        <v>199.87451345152431</v>
      </c>
      <c r="G36" s="356">
        <v>234.2112263228025</v>
      </c>
      <c r="H36" s="356">
        <v>220.45972127331498</v>
      </c>
      <c r="I36" s="356">
        <v>224.94836990648926</v>
      </c>
      <c r="J36" s="356">
        <v>54.360615385790943</v>
      </c>
      <c r="K36" s="356">
        <v>38.827020083200679</v>
      </c>
      <c r="L36" s="356">
        <v>27.194073650999272</v>
      </c>
      <c r="M36" s="356">
        <v>20.379945332502704</v>
      </c>
      <c r="N36" s="356">
        <v>37.542165238879861</v>
      </c>
      <c r="O36" s="356">
        <v>32.56968559345151</v>
      </c>
      <c r="P36" s="356">
        <v>58.822249540044865</v>
      </c>
    </row>
    <row r="37" spans="2:16" x14ac:dyDescent="0.2">
      <c r="B37" s="372"/>
      <c r="C37" s="372"/>
      <c r="D37" s="372"/>
      <c r="E37" s="372"/>
      <c r="F37" s="372"/>
      <c r="G37" s="372"/>
      <c r="H37" s="373"/>
      <c r="I37" s="373"/>
      <c r="J37" s="373"/>
      <c r="K37" s="373"/>
      <c r="L37" s="373"/>
      <c r="M37" s="373"/>
      <c r="N37" s="373"/>
      <c r="O37" s="374"/>
      <c r="P37" s="374"/>
    </row>
    <row r="38" spans="2:16" x14ac:dyDescent="0.2">
      <c r="B38" s="372"/>
      <c r="C38" s="372"/>
      <c r="D38" s="372"/>
      <c r="E38" s="372"/>
      <c r="F38" s="372"/>
      <c r="G38" s="372"/>
      <c r="H38" s="373"/>
      <c r="I38" s="373"/>
      <c r="J38" s="373"/>
      <c r="K38" s="373"/>
      <c r="L38" s="373"/>
      <c r="M38" s="373"/>
      <c r="N38" s="373"/>
      <c r="O38" s="374"/>
      <c r="P38" s="374"/>
    </row>
    <row r="39" spans="2:16" ht="15.75" x14ac:dyDescent="0.25">
      <c r="B39" s="348"/>
      <c r="C39" s="33" t="s">
        <v>221</v>
      </c>
      <c r="D39" s="348"/>
      <c r="E39" s="348"/>
      <c r="F39" s="348"/>
      <c r="G39" s="348"/>
      <c r="H39" s="348"/>
      <c r="I39" s="348"/>
      <c r="J39" s="348"/>
      <c r="K39" s="348"/>
      <c r="L39" s="348"/>
      <c r="M39" s="348"/>
      <c r="N39" s="348"/>
      <c r="O39" s="348"/>
      <c r="P39" s="348"/>
    </row>
    <row r="40" spans="2:16" x14ac:dyDescent="0.2">
      <c r="B40" s="348"/>
      <c r="C40" s="381" t="s">
        <v>202</v>
      </c>
      <c r="D40" s="382"/>
      <c r="E40" s="382"/>
      <c r="F40" s="383"/>
      <c r="G40" s="381" t="s">
        <v>203</v>
      </c>
      <c r="H40" s="382"/>
      <c r="I40" s="383"/>
      <c r="J40" s="382" t="s">
        <v>204</v>
      </c>
      <c r="K40" s="382"/>
      <c r="L40" s="382"/>
      <c r="M40" s="383"/>
      <c r="N40" s="381" t="s">
        <v>205</v>
      </c>
      <c r="O40" s="382"/>
      <c r="P40" s="383"/>
    </row>
    <row r="41" spans="2:16" ht="15" x14ac:dyDescent="0.25">
      <c r="B41" s="348"/>
      <c r="C41" s="349" t="s">
        <v>206</v>
      </c>
      <c r="D41" s="349" t="s">
        <v>207</v>
      </c>
      <c r="E41" s="349" t="s">
        <v>208</v>
      </c>
      <c r="F41" s="349" t="s">
        <v>209</v>
      </c>
      <c r="G41" s="349" t="s">
        <v>209</v>
      </c>
      <c r="H41" s="349" t="s">
        <v>210</v>
      </c>
      <c r="I41" s="349" t="s">
        <v>211</v>
      </c>
      <c r="J41" s="349" t="s">
        <v>206</v>
      </c>
      <c r="K41" s="349" t="s">
        <v>207</v>
      </c>
      <c r="L41" s="349" t="s">
        <v>208</v>
      </c>
      <c r="M41" s="349" t="s">
        <v>209</v>
      </c>
      <c r="N41" s="349" t="s">
        <v>209</v>
      </c>
      <c r="O41" s="349" t="s">
        <v>210</v>
      </c>
      <c r="P41" s="349" t="s">
        <v>211</v>
      </c>
    </row>
    <row r="42" spans="2:16" ht="14.25" x14ac:dyDescent="0.2">
      <c r="B42" s="350" t="s">
        <v>120</v>
      </c>
      <c r="C42" s="375">
        <v>481.53645510835912</v>
      </c>
      <c r="D42" s="375">
        <v>503.19170843776101</v>
      </c>
      <c r="E42" s="375">
        <v>524.96553884711784</v>
      </c>
      <c r="F42" s="375">
        <v>548.2109022556391</v>
      </c>
      <c r="G42" s="375">
        <v>577.09970760233921</v>
      </c>
      <c r="H42" s="375">
        <v>630.77646198830405</v>
      </c>
      <c r="I42" s="375">
        <v>671.57685881370094</v>
      </c>
      <c r="J42" s="375">
        <v>-66.994723942208466</v>
      </c>
      <c r="K42" s="375">
        <v>-46.215403091060985</v>
      </c>
      <c r="L42" s="375">
        <v>-24.441572681704258</v>
      </c>
      <c r="M42" s="375">
        <v>-1.1962092731829577</v>
      </c>
      <c r="N42" s="375">
        <v>-12.966753659147871</v>
      </c>
      <c r="O42" s="375">
        <v>40.710000726817043</v>
      </c>
      <c r="P42" s="375">
        <v>81.510397552213874</v>
      </c>
    </row>
    <row r="43" spans="2:16" ht="14.25" x14ac:dyDescent="0.2">
      <c r="B43" s="354" t="s">
        <v>121</v>
      </c>
      <c r="C43" s="356">
        <v>506.56237816764133</v>
      </c>
      <c r="D43" s="356">
        <v>534.3138401559454</v>
      </c>
      <c r="E43" s="356">
        <v>560.1973684210526</v>
      </c>
      <c r="F43" s="356">
        <v>592.76608187134502</v>
      </c>
      <c r="G43" s="356">
        <v>683.93859649122805</v>
      </c>
      <c r="H43" s="356">
        <v>735.80604288499035</v>
      </c>
      <c r="I43" s="356">
        <v>777.70711500974664</v>
      </c>
      <c r="J43" s="356">
        <v>-66.162158869395725</v>
      </c>
      <c r="K43" s="356">
        <v>-38.153265107212476</v>
      </c>
      <c r="L43" s="356">
        <v>-12.269736842105265</v>
      </c>
      <c r="M43" s="356">
        <v>20.298976608187136</v>
      </c>
      <c r="N43" s="356">
        <v>32.366715399610136</v>
      </c>
      <c r="O43" s="356">
        <v>84.234161793372323</v>
      </c>
      <c r="P43" s="356">
        <v>126.13523391812863</v>
      </c>
    </row>
    <row r="44" spans="2:16" ht="14.25" x14ac:dyDescent="0.2">
      <c r="B44" s="354" t="s">
        <v>122</v>
      </c>
      <c r="C44" s="356">
        <v>508.49355107135426</v>
      </c>
      <c r="D44" s="356">
        <v>536.62495666042571</v>
      </c>
      <c r="E44" s="356">
        <v>568.47427362873589</v>
      </c>
      <c r="F44" s="356">
        <v>605.62996671520705</v>
      </c>
      <c r="G44" s="356">
        <v>606.41975244435196</v>
      </c>
      <c r="H44" s="356">
        <v>662.14341931904858</v>
      </c>
      <c r="I44" s="356">
        <v>704.98847167325437</v>
      </c>
      <c r="J44" s="356">
        <v>-72.093336107066079</v>
      </c>
      <c r="K44" s="356">
        <v>-43.961930517994595</v>
      </c>
      <c r="L44" s="356">
        <v>-12.112613549684488</v>
      </c>
      <c r="M44" s="356">
        <v>25.043079536786635</v>
      </c>
      <c r="N44" s="356">
        <v>-23.570795194508008</v>
      </c>
      <c r="O44" s="356">
        <v>32.152871680188618</v>
      </c>
      <c r="P44" s="356">
        <v>74.997924034394273</v>
      </c>
    </row>
    <row r="45" spans="2:16" ht="14.25" x14ac:dyDescent="0.2">
      <c r="B45" s="354" t="s">
        <v>123</v>
      </c>
      <c r="C45" s="356">
        <v>473.89209956709959</v>
      </c>
      <c r="D45" s="356">
        <v>499.13272005772006</v>
      </c>
      <c r="E45" s="356">
        <v>526.98719336219335</v>
      </c>
      <c r="F45" s="356">
        <v>554.2746753246754</v>
      </c>
      <c r="G45" s="356">
        <v>578.24996392496394</v>
      </c>
      <c r="H45" s="356">
        <v>634.19264069264068</v>
      </c>
      <c r="I45" s="356">
        <v>679.90119047619044</v>
      </c>
      <c r="J45" s="356">
        <v>-62.962121212121211</v>
      </c>
      <c r="K45" s="356">
        <v>-44.580005411255421</v>
      </c>
      <c r="L45" s="356">
        <v>-20.627047258297257</v>
      </c>
      <c r="M45" s="356">
        <v>8.1604347041847038</v>
      </c>
      <c r="N45" s="356">
        <v>-45.830761183261181</v>
      </c>
      <c r="O45" s="356">
        <v>10.111915584415588</v>
      </c>
      <c r="P45" s="356">
        <v>55.820465367965369</v>
      </c>
    </row>
    <row r="46" spans="2:16" ht="14.25" x14ac:dyDescent="0.2">
      <c r="B46" s="354" t="s">
        <v>124</v>
      </c>
      <c r="C46" s="356">
        <v>476.70217380944933</v>
      </c>
      <c r="D46" s="356">
        <v>497.77257284625699</v>
      </c>
      <c r="E46" s="356">
        <v>517.27716197058305</v>
      </c>
      <c r="F46" s="356">
        <v>538.27368800789861</v>
      </c>
      <c r="G46" s="356">
        <v>554.01119085592779</v>
      </c>
      <c r="H46" s="356">
        <v>610.26603566998301</v>
      </c>
      <c r="I46" s="356">
        <v>652.11763373079168</v>
      </c>
      <c r="J46" s="356">
        <v>-79.492878028404348</v>
      </c>
      <c r="K46" s="356">
        <v>-45.892841478696745</v>
      </c>
      <c r="L46" s="356">
        <v>-26.388252354370774</v>
      </c>
      <c r="M46" s="356">
        <v>-5.3917263170552632</v>
      </c>
      <c r="N46" s="356">
        <v>-36.164209766841346</v>
      </c>
      <c r="O46" s="356">
        <v>19.487941444520391</v>
      </c>
      <c r="P46" s="356">
        <v>61.524724690514155</v>
      </c>
    </row>
    <row r="47" spans="2:16" ht="14.25" x14ac:dyDescent="0.2">
      <c r="B47" s="354" t="s">
        <v>212</v>
      </c>
      <c r="C47" s="356">
        <v>490.79355197942164</v>
      </c>
      <c r="D47" s="356">
        <v>510.45452506430769</v>
      </c>
      <c r="E47" s="356">
        <v>527.68073906769553</v>
      </c>
      <c r="F47" s="356">
        <v>547.00817962230997</v>
      </c>
      <c r="G47" s="356">
        <v>554.5018351214004</v>
      </c>
      <c r="H47" s="356">
        <v>604.01524405546149</v>
      </c>
      <c r="I47" s="356">
        <v>638.66897076353609</v>
      </c>
      <c r="J47" s="356">
        <v>-73.550392512077295</v>
      </c>
      <c r="K47" s="356">
        <v>-54.348744824016563</v>
      </c>
      <c r="L47" s="356">
        <v>-37.122530820628647</v>
      </c>
      <c r="M47" s="356">
        <v>-17.795090266014181</v>
      </c>
      <c r="N47" s="356">
        <v>-36.676210474308299</v>
      </c>
      <c r="O47" s="356">
        <v>12.837198459752805</v>
      </c>
      <c r="P47" s="356">
        <v>50.070290247192418</v>
      </c>
    </row>
    <row r="48" spans="2:16" ht="14.25" x14ac:dyDescent="0.2">
      <c r="B48" s="354" t="s">
        <v>213</v>
      </c>
      <c r="C48" s="356">
        <v>470.40689033189034</v>
      </c>
      <c r="D48" s="356">
        <v>490.09350649350654</v>
      </c>
      <c r="E48" s="356">
        <v>508.75465367965359</v>
      </c>
      <c r="F48" s="356">
        <v>527.45450937950943</v>
      </c>
      <c r="G48" s="356">
        <v>530.15703463203465</v>
      </c>
      <c r="H48" s="356">
        <v>575.56417748917738</v>
      </c>
      <c r="I48" s="356">
        <v>610.26331168831166</v>
      </c>
      <c r="J48" s="356">
        <v>-97.232323232323225</v>
      </c>
      <c r="K48" s="356">
        <v>-77.582972582972573</v>
      </c>
      <c r="L48" s="356">
        <v>-58.896825396825399</v>
      </c>
      <c r="M48" s="356">
        <v>-40.238636363636367</v>
      </c>
      <c r="N48" s="356">
        <v>-60.127886002886008</v>
      </c>
      <c r="O48" s="356">
        <v>-14.720743145743148</v>
      </c>
      <c r="P48" s="356">
        <v>19.978391053391054</v>
      </c>
    </row>
    <row r="49" spans="2:16" ht="14.25" x14ac:dyDescent="0.2">
      <c r="B49" s="354" t="s">
        <v>127</v>
      </c>
      <c r="C49" s="356">
        <v>478.29760806826022</v>
      </c>
      <c r="D49" s="356">
        <v>500.21853158918367</v>
      </c>
      <c r="E49" s="356">
        <v>524.26466371792458</v>
      </c>
      <c r="F49" s="356">
        <v>544.40078423991474</v>
      </c>
      <c r="G49" s="356">
        <v>599.30855292050944</v>
      </c>
      <c r="H49" s="356">
        <v>576.91025001568482</v>
      </c>
      <c r="I49" s="356">
        <v>606.59049344375433</v>
      </c>
      <c r="J49" s="356">
        <v>-112.82022123407994</v>
      </c>
      <c r="K49" s="356">
        <v>-90.686896919505628</v>
      </c>
      <c r="L49" s="356">
        <v>-66.640764790764791</v>
      </c>
      <c r="M49" s="356">
        <v>-46.504644268774705</v>
      </c>
      <c r="N49" s="356">
        <v>-5.2513579114122608</v>
      </c>
      <c r="O49" s="356">
        <v>-27.649660816236906</v>
      </c>
      <c r="P49" s="356">
        <v>2.0790674603174604</v>
      </c>
    </row>
    <row r="50" spans="2:16" ht="14.25" x14ac:dyDescent="0.2">
      <c r="B50" s="354" t="s">
        <v>214</v>
      </c>
      <c r="C50" s="356">
        <v>499.36058897243106</v>
      </c>
      <c r="D50" s="356">
        <v>523.50423976608181</v>
      </c>
      <c r="E50" s="356">
        <v>546.08481620718464</v>
      </c>
      <c r="F50" s="356">
        <v>566.50762322472849</v>
      </c>
      <c r="G50" s="356">
        <v>541.90194235588967</v>
      </c>
      <c r="H50" s="356">
        <v>602.65879281537173</v>
      </c>
      <c r="I50" s="356">
        <v>651.29835004177119</v>
      </c>
      <c r="J50" s="359">
        <v>-110.70592105263158</v>
      </c>
      <c r="K50" s="359">
        <v>-86.562270258980789</v>
      </c>
      <c r="L50" s="359">
        <v>-63.989630325814538</v>
      </c>
      <c r="M50" s="359">
        <v>-43.566823308270671</v>
      </c>
      <c r="N50" s="362">
        <v>-68.327814327485385</v>
      </c>
      <c r="O50" s="362">
        <v>-7.570963868003342</v>
      </c>
      <c r="P50" s="362">
        <v>41.068593358395987</v>
      </c>
    </row>
    <row r="51" spans="2:16" ht="14.25" x14ac:dyDescent="0.2">
      <c r="B51" s="354" t="s">
        <v>129</v>
      </c>
      <c r="C51" s="356">
        <v>495.06290458767234</v>
      </c>
      <c r="D51" s="356">
        <v>520.22631333235051</v>
      </c>
      <c r="E51" s="356">
        <v>543.21434490861736</v>
      </c>
      <c r="F51" s="356">
        <v>564.94728688923749</v>
      </c>
      <c r="G51" s="356">
        <v>555.89034752657039</v>
      </c>
      <c r="H51" s="356">
        <v>619.94700432006937</v>
      </c>
      <c r="I51" s="356">
        <v>671.48704872698681</v>
      </c>
      <c r="J51" s="356">
        <v>-106.27914008506114</v>
      </c>
      <c r="K51" s="356">
        <v>-81.115731340383036</v>
      </c>
      <c r="L51" s="356">
        <v>-58.127699764116166</v>
      </c>
      <c r="M51" s="356">
        <v>-36.394757783496175</v>
      </c>
      <c r="N51" s="356">
        <v>-53.3347042963916</v>
      </c>
      <c r="O51" s="356">
        <v>10.721952497107297</v>
      </c>
      <c r="P51" s="356">
        <v>62.261996904024763</v>
      </c>
    </row>
    <row r="52" spans="2:16" ht="14.25" x14ac:dyDescent="0.2">
      <c r="B52" s="364" t="s">
        <v>130</v>
      </c>
      <c r="C52" s="356">
        <v>582.77364243943191</v>
      </c>
      <c r="D52" s="356">
        <v>491.956125608138</v>
      </c>
      <c r="E52" s="356">
        <v>509.61023146100553</v>
      </c>
      <c r="F52" s="356">
        <v>527.33956459776891</v>
      </c>
      <c r="G52" s="356">
        <v>547.7250233426704</v>
      </c>
      <c r="H52" s="356">
        <v>560.6991744066047</v>
      </c>
      <c r="I52" s="356">
        <v>609.09954788933123</v>
      </c>
      <c r="J52" s="356">
        <v>648.36730551869869</v>
      </c>
      <c r="K52" s="356">
        <v>-75.71644061133226</v>
      </c>
      <c r="L52" s="356">
        <v>-59.757071600570058</v>
      </c>
      <c r="M52" s="356">
        <v>-42.027738463806578</v>
      </c>
      <c r="N52" s="356">
        <v>-21.642279718905108</v>
      </c>
      <c r="O52" s="356">
        <v>-22.325027028355201</v>
      </c>
      <c r="P52" s="356">
        <v>26.075346454371225</v>
      </c>
    </row>
    <row r="53" spans="2:16" ht="14.25" x14ac:dyDescent="0.2">
      <c r="B53" s="354" t="s">
        <v>215</v>
      </c>
      <c r="C53" s="356">
        <v>507.78934837092731</v>
      </c>
      <c r="D53" s="356">
        <v>529.58598997493732</v>
      </c>
      <c r="E53" s="356">
        <v>550.86132832080204</v>
      </c>
      <c r="F53" s="356">
        <v>576.04305764411026</v>
      </c>
      <c r="G53" s="356">
        <v>589.54303258145376</v>
      </c>
      <c r="H53" s="356">
        <v>639.13208020050138</v>
      </c>
      <c r="I53" s="356">
        <v>678.53969924812031</v>
      </c>
      <c r="J53" s="356">
        <v>-78.193803258145365</v>
      </c>
      <c r="K53" s="356">
        <v>-56.397161654135331</v>
      </c>
      <c r="L53" s="356">
        <v>-35.121823308270677</v>
      </c>
      <c r="M53" s="356">
        <v>-9.9400939849624059</v>
      </c>
      <c r="N53" s="356">
        <v>-24.410902255639098</v>
      </c>
      <c r="O53" s="356">
        <v>25.178145363408522</v>
      </c>
      <c r="P53" s="356">
        <v>64.585764411027569</v>
      </c>
    </row>
    <row r="54" spans="2:16" x14ac:dyDescent="0.2">
      <c r="B54" s="372"/>
      <c r="C54" s="372"/>
      <c r="D54" s="372"/>
      <c r="E54" s="372"/>
      <c r="F54" s="372"/>
      <c r="G54" s="372"/>
      <c r="H54" s="373"/>
      <c r="I54" s="373"/>
      <c r="J54" s="373"/>
      <c r="K54" s="373"/>
      <c r="L54" s="373"/>
      <c r="M54" s="373"/>
      <c r="N54" s="373"/>
      <c r="O54" s="374"/>
      <c r="P54" s="374"/>
    </row>
    <row r="55" spans="2:16" x14ac:dyDescent="0.2">
      <c r="B55" s="372"/>
      <c r="C55" s="372"/>
      <c r="D55" s="372"/>
      <c r="E55" s="372"/>
      <c r="F55" s="372"/>
      <c r="G55" s="372"/>
      <c r="H55" s="373"/>
      <c r="I55" s="373"/>
      <c r="J55" s="373"/>
      <c r="K55" s="373"/>
      <c r="L55" s="373"/>
      <c r="M55" s="373"/>
      <c r="N55" s="373"/>
      <c r="O55" s="374"/>
      <c r="P55" s="374"/>
    </row>
    <row r="56" spans="2:16" ht="15.75" x14ac:dyDescent="0.25">
      <c r="B56" s="348"/>
      <c r="C56" s="33" t="s">
        <v>222</v>
      </c>
      <c r="D56" s="348"/>
      <c r="E56" s="348"/>
      <c r="F56" s="348"/>
      <c r="G56" s="348"/>
      <c r="H56" s="348"/>
      <c r="I56" s="376"/>
      <c r="J56" s="376"/>
      <c r="K56" s="376"/>
      <c r="L56" s="376"/>
      <c r="M56" s="376"/>
      <c r="N56" s="376"/>
      <c r="O56" s="348"/>
      <c r="P56" s="348"/>
    </row>
    <row r="57" spans="2:16" x14ac:dyDescent="0.2">
      <c r="B57" s="348"/>
      <c r="C57" s="381" t="s">
        <v>217</v>
      </c>
      <c r="D57" s="382"/>
      <c r="E57" s="382"/>
      <c r="F57" s="383"/>
      <c r="G57" s="381" t="s">
        <v>218</v>
      </c>
      <c r="H57" s="382"/>
      <c r="I57" s="383"/>
      <c r="J57" s="382" t="s">
        <v>219</v>
      </c>
      <c r="K57" s="382"/>
      <c r="L57" s="382"/>
      <c r="M57" s="383"/>
      <c r="N57" s="381" t="s">
        <v>220</v>
      </c>
      <c r="O57" s="382"/>
      <c r="P57" s="383"/>
    </row>
    <row r="58" spans="2:16" ht="15" x14ac:dyDescent="0.25">
      <c r="B58" s="348"/>
      <c r="C58" s="349" t="s">
        <v>206</v>
      </c>
      <c r="D58" s="349" t="s">
        <v>207</v>
      </c>
      <c r="E58" s="349" t="s">
        <v>208</v>
      </c>
      <c r="F58" s="349" t="s">
        <v>209</v>
      </c>
      <c r="G58" s="349" t="s">
        <v>209</v>
      </c>
      <c r="H58" s="349" t="s">
        <v>210</v>
      </c>
      <c r="I58" s="349" t="s">
        <v>211</v>
      </c>
      <c r="J58" s="349" t="s">
        <v>206</v>
      </c>
      <c r="K58" s="349" t="s">
        <v>207</v>
      </c>
      <c r="L58" s="349" t="s">
        <v>208</v>
      </c>
      <c r="M58" s="349" t="s">
        <v>209</v>
      </c>
      <c r="N58" s="349" t="s">
        <v>209</v>
      </c>
      <c r="O58" s="349" t="s">
        <v>210</v>
      </c>
      <c r="P58" s="349" t="s">
        <v>211</v>
      </c>
    </row>
    <row r="59" spans="2:16" ht="14.25" x14ac:dyDescent="0.2">
      <c r="B59" s="350" t="s">
        <v>120</v>
      </c>
      <c r="C59" s="375">
        <v>221.92907958528548</v>
      </c>
      <c r="D59" s="375">
        <v>234.40895039231964</v>
      </c>
      <c r="E59" s="375">
        <v>237.58859983602514</v>
      </c>
      <c r="F59" s="375">
        <v>245.01972413851587</v>
      </c>
      <c r="G59" s="375">
        <v>319.13581283773306</v>
      </c>
      <c r="H59" s="375">
        <v>300.35278314304293</v>
      </c>
      <c r="I59" s="375">
        <v>289.41878616377977</v>
      </c>
      <c r="J59" s="375">
        <v>57.348226240645701</v>
      </c>
      <c r="K59" s="375">
        <v>42.119296444279669</v>
      </c>
      <c r="L59" s="375">
        <v>30.177913531619801</v>
      </c>
      <c r="M59" s="375">
        <v>27.462083861816605</v>
      </c>
      <c r="N59" s="375">
        <v>45.098136084260496</v>
      </c>
      <c r="O59" s="375">
        <v>36.279623609577797</v>
      </c>
      <c r="P59" s="375">
        <v>62.427301705399358</v>
      </c>
    </row>
    <row r="60" spans="2:16" ht="14.25" x14ac:dyDescent="0.2">
      <c r="B60" s="354" t="s">
        <v>121</v>
      </c>
      <c r="C60" s="356">
        <v>282.97764879958595</v>
      </c>
      <c r="D60" s="356">
        <v>310.8710656766533</v>
      </c>
      <c r="E60" s="356">
        <v>323.36421912960077</v>
      </c>
      <c r="F60" s="356">
        <v>354.88430111748397</v>
      </c>
      <c r="G60" s="356">
        <v>573.52022129040358</v>
      </c>
      <c r="H60" s="356">
        <v>549.77144744850557</v>
      </c>
      <c r="I60" s="356">
        <v>533.24539805620725</v>
      </c>
      <c r="J60" s="356">
        <v>50.091964607799227</v>
      </c>
      <c r="K60" s="356">
        <v>47.952689756207157</v>
      </c>
      <c r="L60" s="356">
        <v>50.243581024948114</v>
      </c>
      <c r="M60" s="356">
        <v>78.085363218951613</v>
      </c>
      <c r="N60" s="356">
        <v>138.54554441336916</v>
      </c>
      <c r="O60" s="356">
        <v>116.7469542562683</v>
      </c>
      <c r="P60" s="356">
        <v>111.61461181843951</v>
      </c>
    </row>
    <row r="61" spans="2:16" ht="14.25" x14ac:dyDescent="0.2">
      <c r="B61" s="354" t="s">
        <v>122</v>
      </c>
      <c r="C61" s="356">
        <v>289.2378675428958</v>
      </c>
      <c r="D61" s="356">
        <v>314.85980841711859</v>
      </c>
      <c r="E61" s="356">
        <v>338.21552939198301</v>
      </c>
      <c r="F61" s="356">
        <v>376.6923031290595</v>
      </c>
      <c r="G61" s="356">
        <v>385.94922522725597</v>
      </c>
      <c r="H61" s="356">
        <v>364.09546729317157</v>
      </c>
      <c r="I61" s="356">
        <v>352.48527166130071</v>
      </c>
      <c r="J61" s="356">
        <v>49.245164218888121</v>
      </c>
      <c r="K61" s="356">
        <v>41.350157643567556</v>
      </c>
      <c r="L61" s="356">
        <v>52.614365472588958</v>
      </c>
      <c r="M61" s="356">
        <v>88.23490783924602</v>
      </c>
      <c r="N61" s="356">
        <v>14.797451287094214</v>
      </c>
      <c r="O61" s="356">
        <v>36.061271392859979</v>
      </c>
      <c r="P61" s="356">
        <v>77.049584134430248</v>
      </c>
    </row>
    <row r="62" spans="2:16" ht="14.25" x14ac:dyDescent="0.2">
      <c r="B62" s="354" t="s">
        <v>123</v>
      </c>
      <c r="C62" s="356">
        <v>202.82491187586558</v>
      </c>
      <c r="D62" s="356">
        <v>221.94151830511561</v>
      </c>
      <c r="E62" s="356">
        <v>238.22534004449182</v>
      </c>
      <c r="F62" s="356">
        <v>256.74146637506294</v>
      </c>
      <c r="G62" s="356">
        <v>310.58518025815965</v>
      </c>
      <c r="H62" s="356">
        <v>287.60770977230436</v>
      </c>
      <c r="I62" s="356">
        <v>277.15365918907139</v>
      </c>
      <c r="J62" s="356">
        <v>55.316290667917862</v>
      </c>
      <c r="K62" s="356">
        <v>38.673552660874051</v>
      </c>
      <c r="L62" s="356">
        <v>28.503384173580745</v>
      </c>
      <c r="M62" s="356">
        <v>41.069045138373085</v>
      </c>
      <c r="N62" s="356">
        <v>56.195799770613874</v>
      </c>
      <c r="O62" s="356">
        <v>85.909058262539077</v>
      </c>
      <c r="P62" s="356">
        <v>124.64630660653387</v>
      </c>
    </row>
    <row r="63" spans="2:16" ht="14.25" x14ac:dyDescent="0.2">
      <c r="B63" s="354" t="s">
        <v>124</v>
      </c>
      <c r="C63" s="356">
        <v>176.08050223327385</v>
      </c>
      <c r="D63" s="356">
        <v>182.28246363982174</v>
      </c>
      <c r="E63" s="356">
        <v>189.44395309102936</v>
      </c>
      <c r="F63" s="356">
        <v>195.31008560532376</v>
      </c>
      <c r="G63" s="356">
        <v>237.10927366779904</v>
      </c>
      <c r="H63" s="356">
        <v>224.87452892580401</v>
      </c>
      <c r="I63" s="356">
        <v>216.59209861746436</v>
      </c>
      <c r="J63" s="356">
        <v>80.172200201382864</v>
      </c>
      <c r="K63" s="356">
        <v>44.250664571612134</v>
      </c>
      <c r="L63" s="356">
        <v>36.109009397915663</v>
      </c>
      <c r="M63" s="356">
        <v>31.798893323445171</v>
      </c>
      <c r="N63" s="356">
        <v>28.971951515851423</v>
      </c>
      <c r="O63" s="356">
        <v>28.529436953219861</v>
      </c>
      <c r="P63" s="356">
        <v>63.608592117401358</v>
      </c>
    </row>
    <row r="64" spans="2:16" ht="14.25" x14ac:dyDescent="0.2">
      <c r="B64" s="354" t="s">
        <v>212</v>
      </c>
      <c r="C64" s="356">
        <v>201.93802192087773</v>
      </c>
      <c r="D64" s="356">
        <v>204.89832599813874</v>
      </c>
      <c r="E64" s="356">
        <v>204.60385983105638</v>
      </c>
      <c r="F64" s="356">
        <v>202.4162457641053</v>
      </c>
      <c r="G64" s="356">
        <v>211.30689891143277</v>
      </c>
      <c r="H64" s="356">
        <v>188.94578174097165</v>
      </c>
      <c r="I64" s="356">
        <v>171.30101607416498</v>
      </c>
      <c r="J64" s="356">
        <v>50.859615748054338</v>
      </c>
      <c r="K64" s="356">
        <v>37.159815009827895</v>
      </c>
      <c r="L64" s="356">
        <v>28.520569440363214</v>
      </c>
      <c r="M64" s="356">
        <v>22.523191921237292</v>
      </c>
      <c r="N64" s="356">
        <v>26.193484231116468</v>
      </c>
      <c r="O64" s="356">
        <v>35.801542817680378</v>
      </c>
      <c r="P64" s="356">
        <v>70.849543337456851</v>
      </c>
    </row>
    <row r="65" spans="2:16" ht="14.25" x14ac:dyDescent="0.2">
      <c r="B65" s="354" t="s">
        <v>213</v>
      </c>
      <c r="C65" s="356">
        <v>171.40988070417987</v>
      </c>
      <c r="D65" s="356">
        <v>173.9865164708024</v>
      </c>
      <c r="E65" s="356">
        <v>171.85666532167477</v>
      </c>
      <c r="F65" s="356">
        <v>167.8794525437558</v>
      </c>
      <c r="G65" s="356">
        <v>185.6794150399449</v>
      </c>
      <c r="H65" s="356">
        <v>160.00174789820321</v>
      </c>
      <c r="I65" s="356">
        <v>149.55180225953171</v>
      </c>
      <c r="J65" s="356">
        <v>47.386303336595574</v>
      </c>
      <c r="K65" s="356">
        <v>33.742237067220302</v>
      </c>
      <c r="L65" s="356">
        <v>25.973921851492843</v>
      </c>
      <c r="M65" s="356">
        <v>23.678820549301502</v>
      </c>
      <c r="N65" s="356">
        <v>35.906267203474343</v>
      </c>
      <c r="O65" s="356">
        <v>19.795756186155234</v>
      </c>
      <c r="P65" s="356">
        <v>53.295062007032513</v>
      </c>
    </row>
    <row r="66" spans="2:16" ht="14.25" x14ac:dyDescent="0.2">
      <c r="B66" s="354" t="s">
        <v>127</v>
      </c>
      <c r="C66" s="356">
        <v>164.09587119208604</v>
      </c>
      <c r="D66" s="356">
        <v>173.90153354032375</v>
      </c>
      <c r="E66" s="356">
        <v>176.94946920667547</v>
      </c>
      <c r="F66" s="356">
        <v>182.59251001312711</v>
      </c>
      <c r="G66" s="356">
        <v>323.57667955851201</v>
      </c>
      <c r="H66" s="356">
        <v>175.58458109289026</v>
      </c>
      <c r="I66" s="356">
        <v>178.81072471137296</v>
      </c>
      <c r="J66" s="356">
        <v>69.665540769293088</v>
      </c>
      <c r="K66" s="356">
        <v>50.908376513669609</v>
      </c>
      <c r="L66" s="356">
        <v>39.498270470563497</v>
      </c>
      <c r="M66" s="356">
        <v>32.041797544423105</v>
      </c>
      <c r="N66" s="356">
        <v>177.45548237357895</v>
      </c>
      <c r="O66" s="356">
        <v>32.907321986208551</v>
      </c>
      <c r="P66" s="356">
        <v>36.699961251352768</v>
      </c>
    </row>
    <row r="67" spans="2:16" ht="14.25" x14ac:dyDescent="0.2">
      <c r="B67" s="354" t="s">
        <v>214</v>
      </c>
      <c r="C67" s="356">
        <v>170.81358670776768</v>
      </c>
      <c r="D67" s="356">
        <v>176.11709368842423</v>
      </c>
      <c r="E67" s="356">
        <v>178.70884675930526</v>
      </c>
      <c r="F67" s="356">
        <v>182.37317612489221</v>
      </c>
      <c r="G67" s="356">
        <v>174.50832150932453</v>
      </c>
      <c r="H67" s="356">
        <v>177.24277709160876</v>
      </c>
      <c r="I67" s="356">
        <v>196.54724653193614</v>
      </c>
      <c r="J67" s="359">
        <v>66.497512744849956</v>
      </c>
      <c r="K67" s="359">
        <v>45.04545840925033</v>
      </c>
      <c r="L67" s="359">
        <v>32.305986900975938</v>
      </c>
      <c r="M67" s="359">
        <v>26.345111322003607</v>
      </c>
      <c r="N67" s="362">
        <v>55.320174440744225</v>
      </c>
      <c r="O67" s="362">
        <v>32.440907448768449</v>
      </c>
      <c r="P67" s="362">
        <v>69.738651540615976</v>
      </c>
    </row>
    <row r="68" spans="2:16" ht="14.25" x14ac:dyDescent="0.2">
      <c r="B68" s="354" t="s">
        <v>129</v>
      </c>
      <c r="C68" s="356">
        <v>178.05301309821633</v>
      </c>
      <c r="D68" s="356">
        <v>177.11151862736142</v>
      </c>
      <c r="E68" s="356">
        <v>174.19241107326306</v>
      </c>
      <c r="F68" s="356">
        <v>172.30069646787567</v>
      </c>
      <c r="G68" s="356">
        <v>178.61352215991946</v>
      </c>
      <c r="H68" s="356">
        <v>171.73705688452509</v>
      </c>
      <c r="I68" s="356">
        <v>183.57450074134428</v>
      </c>
      <c r="J68" s="356">
        <v>71.725401216652614</v>
      </c>
      <c r="K68" s="356">
        <v>47.927901473304154</v>
      </c>
      <c r="L68" s="356">
        <v>32.04097882647482</v>
      </c>
      <c r="M68" s="356">
        <v>21.747793743636088</v>
      </c>
      <c r="N68" s="356">
        <v>53.707488909358091</v>
      </c>
      <c r="O68" s="356">
        <v>26.385113867730503</v>
      </c>
      <c r="P68" s="356">
        <v>69.131099169700477</v>
      </c>
    </row>
    <row r="69" spans="2:16" ht="14.25" x14ac:dyDescent="0.2">
      <c r="B69" s="364" t="s">
        <v>130</v>
      </c>
      <c r="C69" s="356">
        <v>184.18307235851532</v>
      </c>
      <c r="D69" s="356">
        <v>180.7856124569401</v>
      </c>
      <c r="E69" s="356">
        <v>176.02188361535269</v>
      </c>
      <c r="F69" s="356">
        <v>172.423532112667</v>
      </c>
      <c r="G69" s="356">
        <v>194.79614719961012</v>
      </c>
      <c r="H69" s="356">
        <v>177.45154623666969</v>
      </c>
      <c r="I69" s="356">
        <v>171.61179780108941</v>
      </c>
      <c r="J69" s="356">
        <v>53.754116056522022</v>
      </c>
      <c r="K69" s="356">
        <v>37.023237665319542</v>
      </c>
      <c r="L69" s="356">
        <v>26.419616496969901</v>
      </c>
      <c r="M69" s="356">
        <v>17.995213943924448</v>
      </c>
      <c r="N69" s="356">
        <v>39.010329287299847</v>
      </c>
      <c r="O69" s="356">
        <v>31.86205163752475</v>
      </c>
      <c r="P69" s="356">
        <v>65.330757217007189</v>
      </c>
    </row>
    <row r="70" spans="2:16" ht="14.25" x14ac:dyDescent="0.2">
      <c r="B70" s="354" t="s">
        <v>215</v>
      </c>
      <c r="C70" s="356">
        <v>240.27822772812388</v>
      </c>
      <c r="D70" s="356">
        <v>240.58345660170929</v>
      </c>
      <c r="E70" s="356">
        <v>235.42456551711493</v>
      </c>
      <c r="F70" s="356">
        <v>232.42926633036393</v>
      </c>
      <c r="G70" s="356">
        <v>273.53865500431846</v>
      </c>
      <c r="H70" s="356">
        <v>253.00886022150198</v>
      </c>
      <c r="I70" s="356">
        <v>243.01073523287431</v>
      </c>
      <c r="J70" s="356">
        <v>58.82925574214002</v>
      </c>
      <c r="K70" s="356">
        <v>42.184842443268259</v>
      </c>
      <c r="L70" s="356">
        <v>30.120386153965462</v>
      </c>
      <c r="M70" s="356">
        <v>23.978213909513912</v>
      </c>
      <c r="N70" s="356">
        <v>49.898467392554025</v>
      </c>
      <c r="O70" s="356">
        <v>40.785181157416829</v>
      </c>
      <c r="P70" s="356">
        <v>69.278057728014034</v>
      </c>
    </row>
  </sheetData>
  <mergeCells count="16">
    <mergeCell ref="C6:F6"/>
    <mergeCell ref="G6:I6"/>
    <mergeCell ref="J6:M6"/>
    <mergeCell ref="N6:P6"/>
    <mergeCell ref="C23:F23"/>
    <mergeCell ref="G23:I23"/>
    <mergeCell ref="J23:M23"/>
    <mergeCell ref="N23:P23"/>
    <mergeCell ref="C40:F40"/>
    <mergeCell ref="G40:I40"/>
    <mergeCell ref="J40:M40"/>
    <mergeCell ref="N40:P40"/>
    <mergeCell ref="C57:F57"/>
    <mergeCell ref="G57:I57"/>
    <mergeCell ref="J57:M57"/>
    <mergeCell ref="N57:P5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2"/>
  <sheetViews>
    <sheetView showGridLines="0" topLeftCell="A135" workbookViewId="0">
      <selection activeCell="M150" sqref="M150"/>
    </sheetView>
  </sheetViews>
  <sheetFormatPr defaultRowHeight="12.75" x14ac:dyDescent="0.2"/>
  <cols>
    <col min="1" max="1" width="12" customWidth="1"/>
    <col min="2" max="13" width="7" customWidth="1"/>
  </cols>
  <sheetData>
    <row r="1" spans="1:15" ht="15.75" x14ac:dyDescent="0.25">
      <c r="A1" s="384" t="s">
        <v>114</v>
      </c>
      <c r="B1" s="385"/>
      <c r="C1" s="385"/>
      <c r="D1" s="385"/>
      <c r="E1" s="385"/>
      <c r="F1" s="385"/>
      <c r="G1" s="385"/>
      <c r="H1" s="385"/>
      <c r="I1" s="385"/>
      <c r="J1" s="385"/>
      <c r="K1" s="385"/>
      <c r="L1" s="385"/>
      <c r="M1" s="385"/>
    </row>
    <row r="2" spans="1:15" ht="15.75" x14ac:dyDescent="0.25">
      <c r="A2" s="384" t="s">
        <v>115</v>
      </c>
      <c r="B2" s="385"/>
      <c r="C2" s="385"/>
      <c r="D2" s="385"/>
      <c r="E2" s="385"/>
      <c r="F2" s="385"/>
      <c r="G2" s="385"/>
      <c r="H2" s="385"/>
      <c r="I2" s="385"/>
      <c r="J2" s="385"/>
      <c r="K2" s="385"/>
      <c r="L2" s="385"/>
      <c r="M2" s="385"/>
    </row>
    <row r="3" spans="1:15" x14ac:dyDescent="0.2">
      <c r="A3" s="6" t="s">
        <v>116</v>
      </c>
      <c r="B3" s="81"/>
      <c r="C3" s="81"/>
      <c r="D3" s="81"/>
      <c r="E3" s="81"/>
      <c r="F3" s="81"/>
      <c r="G3" s="81"/>
      <c r="H3" s="81"/>
      <c r="I3" s="81"/>
      <c r="J3" s="81"/>
      <c r="K3" s="81"/>
      <c r="L3" s="81"/>
      <c r="M3" s="81"/>
    </row>
    <row r="4" spans="1:15" ht="15.75" x14ac:dyDescent="0.25">
      <c r="A4" s="6" t="s">
        <v>117</v>
      </c>
      <c r="B4" s="47"/>
      <c r="C4" s="47"/>
      <c r="D4" s="47"/>
      <c r="E4" s="47"/>
      <c r="F4" s="47"/>
      <c r="G4" s="47"/>
      <c r="H4" s="47"/>
      <c r="I4" s="47"/>
    </row>
    <row r="5" spans="1:15" ht="15.75" x14ac:dyDescent="0.25">
      <c r="A5" s="6"/>
      <c r="B5" s="47"/>
      <c r="C5" s="47"/>
      <c r="D5" s="47"/>
      <c r="E5" s="47"/>
      <c r="F5" s="47"/>
      <c r="G5" s="47"/>
      <c r="H5" s="47"/>
      <c r="I5" s="47"/>
    </row>
    <row r="6" spans="1:15" ht="18.75" x14ac:dyDescent="0.3">
      <c r="A6" s="108"/>
      <c r="B6" s="109" t="s">
        <v>118</v>
      </c>
      <c r="C6" s="110"/>
      <c r="D6" s="110"/>
      <c r="E6" s="110"/>
      <c r="F6" s="110"/>
      <c r="G6" s="110"/>
      <c r="H6" s="110"/>
      <c r="I6" s="110"/>
      <c r="J6" s="110"/>
      <c r="K6" s="110"/>
      <c r="L6" s="110"/>
      <c r="M6" s="110"/>
    </row>
    <row r="7" spans="1:15" x14ac:dyDescent="0.2">
      <c r="A7" s="29" t="s">
        <v>119</v>
      </c>
      <c r="B7" s="34" t="s">
        <v>120</v>
      </c>
      <c r="C7" s="34" t="s">
        <v>121</v>
      </c>
      <c r="D7" s="34" t="s">
        <v>122</v>
      </c>
      <c r="E7" s="34" t="s">
        <v>123</v>
      </c>
      <c r="F7" s="34" t="s">
        <v>124</v>
      </c>
      <c r="G7" s="34" t="s">
        <v>125</v>
      </c>
      <c r="H7" s="34" t="s">
        <v>126</v>
      </c>
      <c r="I7" s="34" t="s">
        <v>127</v>
      </c>
      <c r="J7" s="34" t="s">
        <v>128</v>
      </c>
      <c r="K7" s="34" t="s">
        <v>129</v>
      </c>
      <c r="L7" s="34" t="s">
        <v>130</v>
      </c>
      <c r="M7" s="34" t="s">
        <v>131</v>
      </c>
      <c r="N7" s="111" t="s">
        <v>167</v>
      </c>
      <c r="O7" s="32"/>
    </row>
    <row r="8" spans="1:15" x14ac:dyDescent="0.2">
      <c r="A8" s="29">
        <v>2000</v>
      </c>
      <c r="B8" s="112">
        <v>25.277500000000003</v>
      </c>
      <c r="C8" s="80">
        <v>26.903749999999988</v>
      </c>
      <c r="D8" s="80">
        <v>26.08</v>
      </c>
      <c r="E8" s="80">
        <v>22.091250000000002</v>
      </c>
      <c r="F8" s="80">
        <v>22.283749999999998</v>
      </c>
      <c r="G8" s="80">
        <v>11.86</v>
      </c>
      <c r="H8" s="82" t="s">
        <v>132</v>
      </c>
      <c r="I8" s="80">
        <v>21.015000000000001</v>
      </c>
      <c r="J8" s="80">
        <v>21.846666666666664</v>
      </c>
      <c r="K8" s="80">
        <v>20.492500000000007</v>
      </c>
      <c r="L8" s="80">
        <v>19.713999999999999</v>
      </c>
      <c r="M8" s="113">
        <v>18.64</v>
      </c>
      <c r="N8" s="91">
        <f t="shared" ref="N8:N22" si="0">AVERAGE(B8:M8)</f>
        <v>21.473128787878785</v>
      </c>
      <c r="O8" s="32"/>
    </row>
    <row r="9" spans="1:15" x14ac:dyDescent="0.2">
      <c r="A9" s="29">
        <v>2001</v>
      </c>
      <c r="B9" s="114">
        <v>24.044000000000011</v>
      </c>
      <c r="C9" s="80">
        <v>24.200000000000003</v>
      </c>
      <c r="D9" s="80">
        <v>26.26166666666667</v>
      </c>
      <c r="E9" s="80">
        <v>22.472500000000011</v>
      </c>
      <c r="F9" s="80">
        <v>21.136250000000004</v>
      </c>
      <c r="G9" s="80">
        <v>16.260000000000005</v>
      </c>
      <c r="H9" s="82" t="s">
        <v>132</v>
      </c>
      <c r="I9" s="80">
        <v>21.463333333333338</v>
      </c>
      <c r="J9" s="80">
        <v>17.421250000000001</v>
      </c>
      <c r="K9" s="80">
        <v>17.172000000000011</v>
      </c>
      <c r="L9" s="80">
        <v>15.457499999999996</v>
      </c>
      <c r="M9" s="113">
        <v>19.103333333333339</v>
      </c>
      <c r="N9" s="91">
        <f t="shared" si="0"/>
        <v>20.453803030303039</v>
      </c>
      <c r="O9" s="32"/>
    </row>
    <row r="10" spans="1:15" x14ac:dyDescent="0.2">
      <c r="A10" s="29">
        <v>2002</v>
      </c>
      <c r="B10" s="114">
        <v>26.435000000000002</v>
      </c>
      <c r="C10" s="80">
        <v>28.782499999999999</v>
      </c>
      <c r="D10" s="80">
        <v>31.99499999999999</v>
      </c>
      <c r="E10" s="82" t="s">
        <v>132</v>
      </c>
      <c r="F10" s="82" t="s">
        <v>132</v>
      </c>
      <c r="G10" s="80">
        <v>10.989999999999995</v>
      </c>
      <c r="H10" s="82" t="s">
        <v>132</v>
      </c>
      <c r="I10" s="80">
        <v>16.420000000000002</v>
      </c>
      <c r="J10" s="80">
        <v>7.3933333333333309</v>
      </c>
      <c r="K10" s="80">
        <v>9.7380000000000138</v>
      </c>
      <c r="L10" s="80">
        <v>16.113749999999996</v>
      </c>
      <c r="M10" s="113">
        <v>21.62166666666667</v>
      </c>
      <c r="N10" s="91">
        <f t="shared" si="0"/>
        <v>18.832138888888885</v>
      </c>
      <c r="O10" s="32"/>
    </row>
    <row r="11" spans="1:15" x14ac:dyDescent="0.2">
      <c r="A11" s="29">
        <v>2003</v>
      </c>
      <c r="B11" s="114">
        <v>21.535000000000011</v>
      </c>
      <c r="C11" s="80">
        <v>22.34375</v>
      </c>
      <c r="D11" s="80">
        <v>25.25833333333334</v>
      </c>
      <c r="E11" s="80">
        <v>28.344999999999999</v>
      </c>
      <c r="F11" s="80">
        <v>23.742500000000007</v>
      </c>
      <c r="G11" s="80">
        <v>19.909999999999997</v>
      </c>
      <c r="H11" s="82" t="s">
        <v>132</v>
      </c>
      <c r="I11" s="80">
        <v>14.980000000000004</v>
      </c>
      <c r="J11" s="80">
        <v>9.7527500000000202</v>
      </c>
      <c r="K11" s="80">
        <v>15.791000000000011</v>
      </c>
      <c r="L11" s="80">
        <v>20.033749999999998</v>
      </c>
      <c r="M11" s="113">
        <v>28.156666666666652</v>
      </c>
      <c r="N11" s="91">
        <f t="shared" si="0"/>
        <v>20.895340909090915</v>
      </c>
      <c r="O11" s="32"/>
    </row>
    <row r="12" spans="1:15" x14ac:dyDescent="0.2">
      <c r="A12" s="29">
        <v>2004</v>
      </c>
      <c r="B12" s="114">
        <v>35.64</v>
      </c>
      <c r="C12" s="80">
        <v>39.405000000000001</v>
      </c>
      <c r="D12" s="80">
        <v>32.027000000000015</v>
      </c>
      <c r="E12" s="80">
        <v>29.480000000000004</v>
      </c>
      <c r="F12" s="80">
        <v>28.75</v>
      </c>
      <c r="G12" s="80">
        <v>30.35499999999999</v>
      </c>
      <c r="H12" s="82" t="s">
        <v>132</v>
      </c>
      <c r="I12" s="80">
        <v>23.400000000000006</v>
      </c>
      <c r="J12" s="80">
        <v>19.430000000000007</v>
      </c>
      <c r="K12" s="80">
        <v>21.938333333333318</v>
      </c>
      <c r="L12" s="80">
        <v>29.617499999999993</v>
      </c>
      <c r="M12" s="113">
        <v>37.96333333333331</v>
      </c>
      <c r="N12" s="91">
        <f t="shared" si="0"/>
        <v>29.818742424242426</v>
      </c>
      <c r="O12" s="32"/>
    </row>
    <row r="13" spans="1:15" x14ac:dyDescent="0.2">
      <c r="A13" s="29">
        <v>2005</v>
      </c>
      <c r="B13" s="114">
        <v>37.468999999999994</v>
      </c>
      <c r="C13" s="80">
        <v>41.538552631578952</v>
      </c>
      <c r="D13" s="80">
        <v>40.430454545454538</v>
      </c>
      <c r="E13" s="80">
        <v>34.946309523809518</v>
      </c>
      <c r="F13" s="80">
        <v>32.9145238095238</v>
      </c>
      <c r="G13" s="82" t="s">
        <v>132</v>
      </c>
      <c r="H13" s="82" t="s">
        <v>132</v>
      </c>
      <c r="I13" s="80">
        <v>24.431956521739139</v>
      </c>
      <c r="J13" s="80">
        <v>27.426964285714291</v>
      </c>
      <c r="K13" s="80">
        <v>27.466309523809542</v>
      </c>
      <c r="L13" s="80">
        <v>35.452666666666701</v>
      </c>
      <c r="M13" s="113">
        <v>40.849999999999994</v>
      </c>
      <c r="N13" s="91">
        <f t="shared" si="0"/>
        <v>34.29267375082965</v>
      </c>
      <c r="O13" s="32"/>
    </row>
    <row r="14" spans="1:15" x14ac:dyDescent="0.2">
      <c r="A14" s="29">
        <v>2006</v>
      </c>
      <c r="B14" s="114">
        <v>45.286500000000004</v>
      </c>
      <c r="C14" s="80">
        <v>53.046754385964903</v>
      </c>
      <c r="D14" s="80">
        <v>39.718152173913055</v>
      </c>
      <c r="E14" s="80">
        <v>32.678421052631592</v>
      </c>
      <c r="F14" s="80">
        <v>36.290000000000006</v>
      </c>
      <c r="G14" s="80">
        <v>20.739999999999995</v>
      </c>
      <c r="H14" s="80">
        <v>27.33</v>
      </c>
      <c r="I14" s="80">
        <v>33.237499999999997</v>
      </c>
      <c r="J14" s="80">
        <v>21.741250000000008</v>
      </c>
      <c r="K14" s="80">
        <v>26.370000000000005</v>
      </c>
      <c r="L14" s="80">
        <v>28.12299999999999</v>
      </c>
      <c r="M14" s="113">
        <v>21.559999999999988</v>
      </c>
      <c r="N14" s="91">
        <f t="shared" si="0"/>
        <v>32.176798134375794</v>
      </c>
      <c r="O14" s="32"/>
    </row>
    <row r="15" spans="1:15" x14ac:dyDescent="0.2">
      <c r="A15" s="29">
        <v>2007</v>
      </c>
      <c r="B15" s="114">
        <v>25.400000000000006</v>
      </c>
      <c r="C15" s="80">
        <v>23.78</v>
      </c>
      <c r="D15" s="80">
        <v>31.089999999999989</v>
      </c>
      <c r="E15" s="80">
        <v>22.65000000000002</v>
      </c>
      <c r="F15" s="82" t="s">
        <v>132</v>
      </c>
      <c r="G15" s="82" t="s">
        <v>132</v>
      </c>
      <c r="H15" s="82" t="s">
        <v>132</v>
      </c>
      <c r="I15" s="80">
        <v>14.430000000000007</v>
      </c>
      <c r="J15" s="80">
        <v>15.690000000000012</v>
      </c>
      <c r="K15" s="80">
        <v>17.419999999999987</v>
      </c>
      <c r="L15" s="80">
        <v>19.499999999999986</v>
      </c>
      <c r="M15" s="113">
        <v>26.39</v>
      </c>
      <c r="N15" s="91">
        <f t="shared" si="0"/>
        <v>21.816666666666663</v>
      </c>
      <c r="O15" s="32"/>
    </row>
    <row r="16" spans="1:15" x14ac:dyDescent="0.2">
      <c r="A16" s="29">
        <v>2008</v>
      </c>
      <c r="B16" s="114">
        <v>25.260000000000005</v>
      </c>
      <c r="C16" s="80">
        <v>24.63000000000001</v>
      </c>
      <c r="D16" s="80">
        <v>28.36</v>
      </c>
      <c r="E16" s="80">
        <v>16.180000000000007</v>
      </c>
      <c r="F16" s="80">
        <v>12.650000000000006</v>
      </c>
      <c r="G16" s="80">
        <v>3.3700000000000045</v>
      </c>
      <c r="H16" s="82" t="s">
        <v>132</v>
      </c>
      <c r="I16" s="80">
        <v>-4.710000000000008</v>
      </c>
      <c r="J16" s="80">
        <v>9.5200000000000102</v>
      </c>
      <c r="K16" s="80">
        <v>13.13000000000001</v>
      </c>
      <c r="L16" s="80">
        <v>19.169999999999987</v>
      </c>
      <c r="M16" s="113">
        <v>15.5</v>
      </c>
      <c r="N16" s="91">
        <f t="shared" si="0"/>
        <v>14.823636363636366</v>
      </c>
      <c r="O16" s="32"/>
    </row>
    <row r="17" spans="1:15" x14ac:dyDescent="0.2">
      <c r="A17" s="29">
        <v>2009</v>
      </c>
      <c r="B17" s="114">
        <v>24.11</v>
      </c>
      <c r="C17" s="80">
        <v>26.400000000000006</v>
      </c>
      <c r="D17" s="80">
        <v>22.519999999999996</v>
      </c>
      <c r="E17" s="80">
        <v>19.800000000000011</v>
      </c>
      <c r="F17" s="80">
        <v>20.370000000000005</v>
      </c>
      <c r="G17" s="80">
        <v>14</v>
      </c>
      <c r="H17" s="82" t="s">
        <v>132</v>
      </c>
      <c r="I17" s="80">
        <v>7.2000000000000028</v>
      </c>
      <c r="J17" s="80">
        <v>11.200000000000003</v>
      </c>
      <c r="K17" s="80">
        <v>16.460000000000008</v>
      </c>
      <c r="L17" s="80">
        <v>20.493750076293935</v>
      </c>
      <c r="M17" s="113">
        <v>23.853409437699753</v>
      </c>
      <c r="N17" s="91">
        <f t="shared" si="0"/>
        <v>18.764287228544884</v>
      </c>
      <c r="O17" s="32"/>
    </row>
    <row r="18" spans="1:15" x14ac:dyDescent="0.2">
      <c r="A18" s="29">
        <v>2010</v>
      </c>
      <c r="B18" s="114">
        <v>30.185788349352379</v>
      </c>
      <c r="C18" s="80">
        <v>29.082368902909124</v>
      </c>
      <c r="D18" s="80">
        <v>29.603478459897246</v>
      </c>
      <c r="E18" s="80">
        <v>29.837499583851198</v>
      </c>
      <c r="F18" s="80">
        <v>24.005249481201176</v>
      </c>
      <c r="G18" s="80">
        <v>23.959318112460039</v>
      </c>
      <c r="H18" s="82">
        <v>14.145237877255397</v>
      </c>
      <c r="I18" s="80">
        <v>27.167045870694238</v>
      </c>
      <c r="J18" s="80">
        <v>24.229285496303021</v>
      </c>
      <c r="K18" s="80">
        <v>27.444523664202009</v>
      </c>
      <c r="L18" s="80">
        <v>27.076428062802279</v>
      </c>
      <c r="M18" s="113">
        <v>28.254772616299718</v>
      </c>
      <c r="N18" s="91">
        <f t="shared" si="0"/>
        <v>26.249249706435652</v>
      </c>
      <c r="O18" s="32"/>
    </row>
    <row r="19" spans="1:15" x14ac:dyDescent="0.2">
      <c r="A19" s="29">
        <v>2011</v>
      </c>
      <c r="B19" s="114">
        <v>35.138749923706044</v>
      </c>
      <c r="C19" s="115">
        <v>33.838158215974516</v>
      </c>
      <c r="D19" s="115">
        <v>42.034348157799741</v>
      </c>
      <c r="E19" s="115">
        <v>30.433749237060539</v>
      </c>
      <c r="F19" s="115">
        <v>27.221429951985684</v>
      </c>
      <c r="G19" s="115" t="s">
        <v>132</v>
      </c>
      <c r="H19" s="116" t="s">
        <v>132</v>
      </c>
      <c r="I19" s="115">
        <v>15.141303684400469</v>
      </c>
      <c r="J19" s="115">
        <v>-7.6169051978701674</v>
      </c>
      <c r="K19" s="115">
        <v>30.529523518880211</v>
      </c>
      <c r="L19" s="115">
        <v>32.541429152715779</v>
      </c>
      <c r="M19" s="113">
        <v>30.406903599330349</v>
      </c>
      <c r="N19" s="91">
        <f t="shared" si="0"/>
        <v>26.966869024398314</v>
      </c>
      <c r="O19" s="32"/>
    </row>
    <row r="20" spans="1:15" x14ac:dyDescent="0.2">
      <c r="A20" s="29">
        <v>2012</v>
      </c>
      <c r="B20" s="114">
        <v>43.134999694824216</v>
      </c>
      <c r="C20" s="115">
        <v>48.696999664306645</v>
      </c>
      <c r="D20" s="115">
        <v>46.18272796630859</v>
      </c>
      <c r="E20" s="115">
        <v>37.164999694824218</v>
      </c>
      <c r="F20" s="115">
        <v>31.184316961115059</v>
      </c>
      <c r="G20" s="115">
        <v>24.780952090308773</v>
      </c>
      <c r="H20" s="116">
        <v>7.3654763357979789</v>
      </c>
      <c r="I20" s="115">
        <v>33.910000132685127</v>
      </c>
      <c r="J20" s="115">
        <v>29.429212132504119</v>
      </c>
      <c r="K20" s="115">
        <v>28.264128577190917</v>
      </c>
      <c r="L20" s="115">
        <v>27.619525146484364</v>
      </c>
      <c r="M20" s="113">
        <v>32.758752593994132</v>
      </c>
      <c r="N20" s="91">
        <f t="shared" si="0"/>
        <v>32.541007582528678</v>
      </c>
      <c r="O20" s="32"/>
    </row>
    <row r="21" spans="1:15" x14ac:dyDescent="0.2">
      <c r="A21" s="29">
        <v>2013</v>
      </c>
      <c r="B21" s="114">
        <v>37.689047764369434</v>
      </c>
      <c r="C21" s="115">
        <v>36.633946725945719</v>
      </c>
      <c r="D21" s="115">
        <v>38.353750000000019</v>
      </c>
      <c r="E21" s="115">
        <v>44.549318459250713</v>
      </c>
      <c r="F21" s="115">
        <v>39.466818736683251</v>
      </c>
      <c r="G21" s="115">
        <v>44.063749694824224</v>
      </c>
      <c r="H21" s="116" t="s">
        <v>132</v>
      </c>
      <c r="I21" s="115">
        <v>20.279544483531595</v>
      </c>
      <c r="J21" s="115">
        <v>25.477499694824218</v>
      </c>
      <c r="K21" s="115">
        <v>37.527173621136228</v>
      </c>
      <c r="L21" s="115">
        <v>41.563749694824224</v>
      </c>
      <c r="M21" s="113">
        <v>49.857618321010051</v>
      </c>
      <c r="N21" s="91">
        <f t="shared" si="0"/>
        <v>37.769292472399975</v>
      </c>
      <c r="O21" s="32"/>
    </row>
    <row r="22" spans="1:15" x14ac:dyDescent="0.2">
      <c r="A22" s="117">
        <v>2014</v>
      </c>
      <c r="B22" s="118">
        <v>58.091904035295784</v>
      </c>
      <c r="C22" s="83">
        <v>57.015526476408297</v>
      </c>
      <c r="D22" s="83">
        <v>56.385952526274195</v>
      </c>
      <c r="E22" s="83" t="s">
        <v>132</v>
      </c>
      <c r="F22" s="83">
        <v>51.488333188011552</v>
      </c>
      <c r="G22" s="83" t="s">
        <v>132</v>
      </c>
      <c r="H22" s="84">
        <v>77.52181868119672</v>
      </c>
      <c r="I22" s="83">
        <v>70.481191725957956</v>
      </c>
      <c r="J22" s="83">
        <v>83.033808506556937</v>
      </c>
      <c r="K22" s="83">
        <v>93.096304427437161</v>
      </c>
      <c r="L22" s="83">
        <v>91.41815773411804</v>
      </c>
      <c r="M22" s="119">
        <v>105.45</v>
      </c>
      <c r="N22" s="120">
        <f t="shared" si="0"/>
        <v>74.398299730125672</v>
      </c>
    </row>
    <row r="23" spans="1:15" x14ac:dyDescent="0.2">
      <c r="A23" s="45" t="s">
        <v>168</v>
      </c>
      <c r="B23" s="114">
        <f t="shared" ref="B23:M23" si="1">AVERAGE(B8:B22)</f>
        <v>32.979832651169858</v>
      </c>
      <c r="C23" s="80">
        <f t="shared" si="1"/>
        <v>34.419820466872551</v>
      </c>
      <c r="D23" s="80">
        <f t="shared" si="1"/>
        <v>34.420057588643161</v>
      </c>
      <c r="E23" s="80">
        <f t="shared" si="1"/>
        <v>28.509926734725216</v>
      </c>
      <c r="F23" s="80">
        <f t="shared" si="1"/>
        <v>28.577167086809268</v>
      </c>
      <c r="G23" s="80">
        <f t="shared" si="1"/>
        <v>20.026274536144822</v>
      </c>
      <c r="H23" s="80">
        <f t="shared" si="1"/>
        <v>31.590633223562524</v>
      </c>
      <c r="I23" s="80">
        <f t="shared" si="1"/>
        <v>22.589791716822791</v>
      </c>
      <c r="J23" s="80">
        <f t="shared" si="1"/>
        <v>21.065007661202166</v>
      </c>
      <c r="K23" s="80">
        <f t="shared" si="1"/>
        <v>26.855986444399296</v>
      </c>
      <c r="L23" s="80">
        <f t="shared" si="1"/>
        <v>29.593013768927015</v>
      </c>
      <c r="M23" s="121">
        <f t="shared" si="1"/>
        <v>33.35776377122226</v>
      </c>
      <c r="N23" s="32"/>
    </row>
    <row r="24" spans="1:15" x14ac:dyDescent="0.2">
      <c r="A24" s="85" t="s">
        <v>133</v>
      </c>
      <c r="B24" s="114">
        <f t="shared" ref="B24:M24" si="2">STDEV(B8:B22)</f>
        <v>10.197299043614196</v>
      </c>
      <c r="C24" s="80">
        <f t="shared" si="2"/>
        <v>11.283789482740923</v>
      </c>
      <c r="D24" s="80">
        <f t="shared" si="2"/>
        <v>9.2689654971111892</v>
      </c>
      <c r="E24" s="80">
        <f t="shared" si="2"/>
        <v>7.8383997076779393</v>
      </c>
      <c r="F24" s="80">
        <f t="shared" si="2"/>
        <v>9.9614032230951448</v>
      </c>
      <c r="G24" s="80">
        <f t="shared" si="2"/>
        <v>10.951511691619968</v>
      </c>
      <c r="H24" s="80">
        <f t="shared" si="2"/>
        <v>31.722898344019953</v>
      </c>
      <c r="I24" s="80">
        <f t="shared" si="2"/>
        <v>16.408525964395821</v>
      </c>
      <c r="J24" s="80">
        <f t="shared" si="2"/>
        <v>19.628874875586341</v>
      </c>
      <c r="K24" s="80">
        <f t="shared" si="2"/>
        <v>19.780076705642688</v>
      </c>
      <c r="L24" s="80">
        <f t="shared" si="2"/>
        <v>18.679338302991571</v>
      </c>
      <c r="M24" s="113">
        <f t="shared" si="2"/>
        <v>21.979772669194809</v>
      </c>
      <c r="N24" s="32"/>
      <c r="O24" s="32"/>
    </row>
    <row r="25" spans="1:15" x14ac:dyDescent="0.2">
      <c r="A25" s="75"/>
      <c r="B25" s="86"/>
      <c r="C25" s="86"/>
      <c r="D25" s="86"/>
      <c r="E25" s="86"/>
      <c r="F25" s="86"/>
      <c r="G25" s="86"/>
      <c r="H25" s="86"/>
      <c r="I25" s="86"/>
      <c r="J25" s="86"/>
      <c r="K25" s="86"/>
      <c r="L25" s="86"/>
      <c r="M25" s="86"/>
      <c r="N25" s="27"/>
      <c r="O25" s="32"/>
    </row>
    <row r="26" spans="1:15" ht="18.75" x14ac:dyDescent="0.3">
      <c r="A26" s="108"/>
      <c r="B26" s="109" t="s">
        <v>134</v>
      </c>
      <c r="C26" s="122"/>
      <c r="D26" s="122"/>
      <c r="E26" s="122"/>
      <c r="F26" s="122"/>
      <c r="G26" s="122"/>
      <c r="H26" s="122"/>
      <c r="I26" s="122"/>
      <c r="J26" s="122"/>
      <c r="K26" s="122"/>
      <c r="L26" s="122"/>
      <c r="M26" s="122"/>
      <c r="N26" s="27"/>
      <c r="O26" s="32"/>
    </row>
    <row r="27" spans="1:15" x14ac:dyDescent="0.2">
      <c r="A27" s="29" t="s">
        <v>119</v>
      </c>
      <c r="B27" s="34" t="s">
        <v>120</v>
      </c>
      <c r="C27" s="34" t="s">
        <v>121</v>
      </c>
      <c r="D27" s="34" t="s">
        <v>122</v>
      </c>
      <c r="E27" s="34" t="s">
        <v>123</v>
      </c>
      <c r="F27" s="34" t="s">
        <v>124</v>
      </c>
      <c r="G27" s="34" t="s">
        <v>125</v>
      </c>
      <c r="H27" s="34" t="s">
        <v>126</v>
      </c>
      <c r="I27" s="34" t="s">
        <v>127</v>
      </c>
      <c r="J27" s="34" t="s">
        <v>128</v>
      </c>
      <c r="K27" s="34" t="s">
        <v>129</v>
      </c>
      <c r="L27" s="34" t="s">
        <v>130</v>
      </c>
      <c r="M27" s="34" t="s">
        <v>131</v>
      </c>
      <c r="N27" s="111" t="s">
        <v>167</v>
      </c>
      <c r="O27" s="32"/>
    </row>
    <row r="28" spans="1:15" x14ac:dyDescent="0.2">
      <c r="A28" s="29">
        <v>2000</v>
      </c>
      <c r="B28" s="114">
        <v>14.722499999999997</v>
      </c>
      <c r="C28" s="80">
        <v>18.689999999999998</v>
      </c>
      <c r="D28" s="80">
        <v>19.729000000000013</v>
      </c>
      <c r="E28" s="80">
        <v>18.062916666666666</v>
      </c>
      <c r="F28" s="80">
        <v>14.839500000000001</v>
      </c>
      <c r="G28" s="80">
        <v>11.064999999999998</v>
      </c>
      <c r="H28" s="82">
        <v>6.9300000000000068</v>
      </c>
      <c r="I28" s="80">
        <v>11.837999999999994</v>
      </c>
      <c r="J28" s="80">
        <v>14.078333333333319</v>
      </c>
      <c r="K28" s="80">
        <v>10.158749999999998</v>
      </c>
      <c r="L28" s="80">
        <v>7.8680000000000092</v>
      </c>
      <c r="M28" s="113">
        <v>6.6716666666666669</v>
      </c>
      <c r="N28" s="91">
        <f t="shared" ref="N28:N42" si="3">AVERAGE(B28:M28)</f>
        <v>12.887805555555554</v>
      </c>
      <c r="O28" s="32"/>
    </row>
    <row r="29" spans="1:15" x14ac:dyDescent="0.2">
      <c r="A29" s="29">
        <v>2001</v>
      </c>
      <c r="B29" s="114">
        <v>13.747</v>
      </c>
      <c r="C29" s="80">
        <v>17.516249999999999</v>
      </c>
      <c r="D29" s="80">
        <v>18.76166666666667</v>
      </c>
      <c r="E29" s="80">
        <v>15.650000000000006</v>
      </c>
      <c r="F29" s="80">
        <v>16.707000000000022</v>
      </c>
      <c r="G29" s="80">
        <v>14.183750000000003</v>
      </c>
      <c r="H29" s="82">
        <v>7.8900000000000006</v>
      </c>
      <c r="I29" s="80">
        <v>11.560000000000002</v>
      </c>
      <c r="J29" s="80">
        <v>7.7962500000000006</v>
      </c>
      <c r="K29" s="80">
        <v>6.5600000000000023</v>
      </c>
      <c r="L29" s="80">
        <v>5.0249999999999915</v>
      </c>
      <c r="M29" s="113">
        <v>6.6466666666666612</v>
      </c>
      <c r="N29" s="91">
        <f t="shared" si="3"/>
        <v>11.836965277777779</v>
      </c>
      <c r="O29" s="32"/>
    </row>
    <row r="30" spans="1:15" x14ac:dyDescent="0.2">
      <c r="A30" s="29">
        <v>2002</v>
      </c>
      <c r="B30" s="114">
        <v>15.440999999999988</v>
      </c>
      <c r="C30" s="80">
        <v>20.4375</v>
      </c>
      <c r="D30" s="80">
        <v>20.15124999999999</v>
      </c>
      <c r="E30" s="82">
        <v>24.526666666666657</v>
      </c>
      <c r="F30" s="82">
        <v>17.316250000000011</v>
      </c>
      <c r="G30" s="80">
        <v>15.699999999999989</v>
      </c>
      <c r="H30" s="82" t="s">
        <v>132</v>
      </c>
      <c r="I30" s="80">
        <v>6.5700000000000074</v>
      </c>
      <c r="J30" s="80">
        <v>2.4866666666666646</v>
      </c>
      <c r="K30" s="80">
        <v>1.9410000000000025</v>
      </c>
      <c r="L30" s="80">
        <v>3.8999999999999915</v>
      </c>
      <c r="M30" s="113">
        <v>8.9599999999999937</v>
      </c>
      <c r="N30" s="91">
        <f t="shared" si="3"/>
        <v>12.493666666666662</v>
      </c>
      <c r="O30" s="32"/>
    </row>
    <row r="31" spans="1:15" x14ac:dyDescent="0.2">
      <c r="A31" s="29">
        <v>2003</v>
      </c>
      <c r="B31" s="114">
        <v>13.549000000000007</v>
      </c>
      <c r="C31" s="80">
        <v>16.670000000000002</v>
      </c>
      <c r="D31" s="80">
        <v>19.403749999999988</v>
      </c>
      <c r="E31" s="80">
        <v>21.126000000000005</v>
      </c>
      <c r="F31" s="80">
        <v>20.174999999999997</v>
      </c>
      <c r="G31" s="80">
        <v>13.13666666666667</v>
      </c>
      <c r="H31" s="82">
        <v>13.959999999999994</v>
      </c>
      <c r="I31" s="80" t="s">
        <v>132</v>
      </c>
      <c r="J31" s="80">
        <v>5.5812499999999972</v>
      </c>
      <c r="K31" s="80">
        <v>1.5669999999999789</v>
      </c>
      <c r="L31" s="80">
        <v>4.8250000000000028</v>
      </c>
      <c r="M31" s="113">
        <v>17.421666666666681</v>
      </c>
      <c r="N31" s="91">
        <f t="shared" si="3"/>
        <v>13.401393939393937</v>
      </c>
      <c r="O31" s="32"/>
    </row>
    <row r="32" spans="1:15" x14ac:dyDescent="0.2">
      <c r="A32" s="29">
        <v>2004</v>
      </c>
      <c r="B32" s="114">
        <v>26.438749999999999</v>
      </c>
      <c r="C32" s="80">
        <v>27.898749999999993</v>
      </c>
      <c r="D32" s="80">
        <v>26.457999999999984</v>
      </c>
      <c r="E32" s="80">
        <v>22.751249999999999</v>
      </c>
      <c r="F32" s="80">
        <v>18.734999999999999</v>
      </c>
      <c r="G32" s="80">
        <v>23.401250000000005</v>
      </c>
      <c r="H32" s="82">
        <v>14.224999999999994</v>
      </c>
      <c r="I32" s="80">
        <v>10.650000000000006</v>
      </c>
      <c r="J32" s="80">
        <v>8.4824999999999875</v>
      </c>
      <c r="K32" s="80">
        <v>7.0266666666666708</v>
      </c>
      <c r="L32" s="80">
        <v>10.675000000000011</v>
      </c>
      <c r="M32" s="113">
        <v>17.318333333333328</v>
      </c>
      <c r="N32" s="91">
        <f t="shared" si="3"/>
        <v>17.838374999999999</v>
      </c>
      <c r="O32" s="32"/>
    </row>
    <row r="33" spans="1:15" x14ac:dyDescent="0.2">
      <c r="A33" s="29">
        <v>2005</v>
      </c>
      <c r="B33" s="114">
        <v>19.687749999999994</v>
      </c>
      <c r="C33" s="80">
        <v>30.256052631578953</v>
      </c>
      <c r="D33" s="80">
        <v>28.743454545454526</v>
      </c>
      <c r="E33" s="80">
        <v>29.755059523809521</v>
      </c>
      <c r="F33" s="80">
        <v>32.449523809523797</v>
      </c>
      <c r="G33" s="82">
        <v>22.763636363636351</v>
      </c>
      <c r="H33" s="82">
        <v>21.233750000000001</v>
      </c>
      <c r="I33" s="80">
        <v>10.221956521739131</v>
      </c>
      <c r="J33" s="80">
        <v>12.540714285714287</v>
      </c>
      <c r="K33" s="80">
        <v>9.0188095238095514</v>
      </c>
      <c r="L33" s="80">
        <v>15.411666666666704</v>
      </c>
      <c r="M33" s="113">
        <v>22.377499999999998</v>
      </c>
      <c r="N33" s="91">
        <f t="shared" si="3"/>
        <v>21.204989489327733</v>
      </c>
      <c r="O33" s="32"/>
    </row>
    <row r="34" spans="1:15" x14ac:dyDescent="0.2">
      <c r="A34" s="29">
        <v>2006</v>
      </c>
      <c r="B34" s="114">
        <v>31.77024999999999</v>
      </c>
      <c r="C34" s="80">
        <v>35.117171052631562</v>
      </c>
      <c r="D34" s="80">
        <v>31.640652173913068</v>
      </c>
      <c r="E34" s="80">
        <v>27.073421052631602</v>
      </c>
      <c r="F34" s="80">
        <v>20.456250000000011</v>
      </c>
      <c r="G34" s="80">
        <v>18.725000000000009</v>
      </c>
      <c r="H34" s="80" t="s">
        <v>132</v>
      </c>
      <c r="I34" s="80">
        <v>4.5400000000000063</v>
      </c>
      <c r="J34" s="80">
        <v>10.012500000000003</v>
      </c>
      <c r="K34" s="80">
        <v>10.142500000000013</v>
      </c>
      <c r="L34" s="80">
        <v>10.99799999999999</v>
      </c>
      <c r="M34" s="113">
        <v>12.351666666666659</v>
      </c>
      <c r="N34" s="91">
        <f t="shared" si="3"/>
        <v>19.347946449622086</v>
      </c>
      <c r="O34" s="32"/>
    </row>
    <row r="35" spans="1:15" x14ac:dyDescent="0.2">
      <c r="A35" s="29">
        <v>2007</v>
      </c>
      <c r="B35" s="114">
        <v>15.090000000000003</v>
      </c>
      <c r="C35" s="80">
        <v>19.040000000000006</v>
      </c>
      <c r="D35" s="80">
        <v>19.820000000000007</v>
      </c>
      <c r="E35" s="80">
        <v>15.310000000000002</v>
      </c>
      <c r="F35" s="82">
        <v>16.829999999999998</v>
      </c>
      <c r="G35" s="82">
        <v>11.099999999999994</v>
      </c>
      <c r="H35" s="82">
        <v>0.27000000000001023</v>
      </c>
      <c r="I35" s="80">
        <v>4.6800000000000068</v>
      </c>
      <c r="J35" s="80">
        <v>6.8799999999999955</v>
      </c>
      <c r="K35" s="80">
        <v>3.1199999999999903</v>
      </c>
      <c r="L35" s="80">
        <v>6.0699999999999932</v>
      </c>
      <c r="M35" s="113">
        <v>13.159999999999997</v>
      </c>
      <c r="N35" s="91">
        <f t="shared" si="3"/>
        <v>10.9475</v>
      </c>
      <c r="O35" s="32"/>
    </row>
    <row r="36" spans="1:15" x14ac:dyDescent="0.2">
      <c r="A36" s="29">
        <v>2008</v>
      </c>
      <c r="B36" s="114">
        <v>18.28</v>
      </c>
      <c r="C36" s="80">
        <v>21.009999999999991</v>
      </c>
      <c r="D36" s="80">
        <v>23.02000000000001</v>
      </c>
      <c r="E36" s="80">
        <v>16.159999999999997</v>
      </c>
      <c r="F36" s="80">
        <v>8.2900000000000063</v>
      </c>
      <c r="G36" s="80">
        <v>7.75</v>
      </c>
      <c r="H36" s="82">
        <v>1.5300000000000011</v>
      </c>
      <c r="I36" s="80">
        <v>-6.710000000000008</v>
      </c>
      <c r="J36" s="80">
        <v>1.25</v>
      </c>
      <c r="K36" s="80">
        <v>1.0800000000000125</v>
      </c>
      <c r="L36" s="80">
        <v>5.7999999999999972</v>
      </c>
      <c r="M36" s="113">
        <v>4.3800000000000097</v>
      </c>
      <c r="N36" s="91">
        <f t="shared" si="3"/>
        <v>8.4866666666666681</v>
      </c>
      <c r="O36" s="32"/>
    </row>
    <row r="37" spans="1:15" x14ac:dyDescent="0.2">
      <c r="A37" s="29">
        <v>2009</v>
      </c>
      <c r="B37" s="114">
        <v>15.819999999999993</v>
      </c>
      <c r="C37" s="80">
        <v>19.400000000000006</v>
      </c>
      <c r="D37" s="80">
        <v>21.159999999999997</v>
      </c>
      <c r="E37" s="80">
        <v>19.89</v>
      </c>
      <c r="F37" s="80">
        <v>18.03</v>
      </c>
      <c r="G37" s="80">
        <v>11.760000000000005</v>
      </c>
      <c r="H37" s="82">
        <v>3.4599999999999937</v>
      </c>
      <c r="I37" s="80">
        <v>1.8500000000000085</v>
      </c>
      <c r="J37" s="80">
        <v>4.9900000000000091</v>
      </c>
      <c r="K37" s="80">
        <v>5.2199999999999989</v>
      </c>
      <c r="L37" s="80">
        <v>9.0737500762939334</v>
      </c>
      <c r="M37" s="113">
        <v>12.053409437699756</v>
      </c>
      <c r="N37" s="91">
        <f t="shared" si="3"/>
        <v>11.892263292832808</v>
      </c>
      <c r="O37" s="32"/>
    </row>
    <row r="38" spans="1:15" x14ac:dyDescent="0.2">
      <c r="A38" s="29">
        <v>2010</v>
      </c>
      <c r="B38" s="114">
        <v>17.915788349352383</v>
      </c>
      <c r="C38" s="80">
        <v>21.102368902909134</v>
      </c>
      <c r="D38" s="80">
        <v>20.483478459897256</v>
      </c>
      <c r="E38" s="80">
        <v>20.157499583851191</v>
      </c>
      <c r="F38" s="82">
        <v>18.725249481201175</v>
      </c>
      <c r="G38" s="82">
        <v>17.769318112460041</v>
      </c>
      <c r="H38" s="82">
        <v>10.8452378772554</v>
      </c>
      <c r="I38" s="80">
        <v>12.847045870694245</v>
      </c>
      <c r="J38" s="80">
        <v>14.629285496303012</v>
      </c>
      <c r="K38" s="80">
        <v>11.094523664202001</v>
      </c>
      <c r="L38" s="80">
        <v>9.9564280628022743</v>
      </c>
      <c r="M38" s="113">
        <v>17.194772616299716</v>
      </c>
      <c r="N38" s="91">
        <f t="shared" si="3"/>
        <v>16.060083039768987</v>
      </c>
      <c r="O38" s="32"/>
    </row>
    <row r="39" spans="1:15" x14ac:dyDescent="0.2">
      <c r="A39" s="29">
        <v>2011</v>
      </c>
      <c r="B39" s="114">
        <v>22.528749923706059</v>
      </c>
      <c r="C39" s="115">
        <v>20.608158215974498</v>
      </c>
      <c r="D39" s="115">
        <v>25.074348157799761</v>
      </c>
      <c r="E39" s="115">
        <v>23.923749237060548</v>
      </c>
      <c r="F39" s="115">
        <v>26.671429951985672</v>
      </c>
      <c r="G39" s="115">
        <v>17.923408882834707</v>
      </c>
      <c r="H39" s="116">
        <v>16.202500305175789</v>
      </c>
      <c r="I39" s="115">
        <v>6.1413036844004694</v>
      </c>
      <c r="J39" s="115">
        <v>11.273094802129833</v>
      </c>
      <c r="K39" s="115">
        <v>9.9895235188802189</v>
      </c>
      <c r="L39" s="115">
        <v>14.631429152715782</v>
      </c>
      <c r="M39" s="113">
        <v>16.086903599330356</v>
      </c>
      <c r="N39" s="91">
        <f t="shared" si="3"/>
        <v>17.587883285999474</v>
      </c>
    </row>
    <row r="40" spans="1:15" x14ac:dyDescent="0.2">
      <c r="A40" s="29">
        <v>2012</v>
      </c>
      <c r="B40" s="114">
        <v>27.104999694824215</v>
      </c>
      <c r="C40" s="115">
        <v>28.106999664306642</v>
      </c>
      <c r="D40" s="115">
        <v>32.312727966308586</v>
      </c>
      <c r="E40" s="115">
        <v>23.824999694824243</v>
      </c>
      <c r="F40" s="115">
        <v>26.544316961115072</v>
      </c>
      <c r="G40" s="115">
        <v>24.030952090308773</v>
      </c>
      <c r="H40" s="116">
        <v>10.115476335797979</v>
      </c>
      <c r="I40" s="115">
        <v>16.670000132685118</v>
      </c>
      <c r="J40" s="115">
        <v>12.829212132504125</v>
      </c>
      <c r="K40" s="115">
        <v>8.414128577190894</v>
      </c>
      <c r="L40" s="115">
        <v>9.0695251464843807</v>
      </c>
      <c r="M40" s="113">
        <v>14.268752593994122</v>
      </c>
      <c r="N40" s="91">
        <f t="shared" si="3"/>
        <v>19.44100758252868</v>
      </c>
    </row>
    <row r="41" spans="1:15" x14ac:dyDescent="0.2">
      <c r="A41" s="29">
        <v>2013</v>
      </c>
      <c r="B41" s="114">
        <v>20.039047764369428</v>
      </c>
      <c r="C41" s="115">
        <v>8.8939467259457388</v>
      </c>
      <c r="D41" s="115">
        <v>24.743750000000006</v>
      </c>
      <c r="E41" s="115">
        <v>21.949318459250719</v>
      </c>
      <c r="F41" s="115">
        <v>22.586818736683256</v>
      </c>
      <c r="G41" s="115">
        <v>19.783749694824223</v>
      </c>
      <c r="H41" s="116" t="s">
        <v>132</v>
      </c>
      <c r="I41" s="115">
        <v>1.799544483531605</v>
      </c>
      <c r="J41" s="115">
        <v>9.6774996948242347</v>
      </c>
      <c r="K41" s="115">
        <v>15.307173621136229</v>
      </c>
      <c r="L41" s="115">
        <v>19.793749694824214</v>
      </c>
      <c r="M41" s="113">
        <v>22.447618321010054</v>
      </c>
      <c r="N41" s="91">
        <f t="shared" si="3"/>
        <v>17.002019745127246</v>
      </c>
    </row>
    <row r="42" spans="1:15" x14ac:dyDescent="0.2">
      <c r="A42" s="117">
        <v>2014</v>
      </c>
      <c r="B42" s="114">
        <v>38.891904035295767</v>
      </c>
      <c r="C42" s="115">
        <v>41.165526476408303</v>
      </c>
      <c r="D42" s="115">
        <v>44.295952526274192</v>
      </c>
      <c r="E42" s="115" t="s">
        <v>132</v>
      </c>
      <c r="F42" s="115">
        <v>54.828333188011527</v>
      </c>
      <c r="G42" s="115" t="s">
        <v>132</v>
      </c>
      <c r="H42" s="116" t="s">
        <v>132</v>
      </c>
      <c r="I42" s="115">
        <v>41.231191725957956</v>
      </c>
      <c r="J42" s="115">
        <v>50.393808506556951</v>
      </c>
      <c r="K42" s="115">
        <v>45.476304427437157</v>
      </c>
      <c r="L42" s="115">
        <v>43.408157734118049</v>
      </c>
      <c r="M42" s="113">
        <v>64.23</v>
      </c>
      <c r="N42" s="120">
        <f t="shared" si="3"/>
        <v>47.102353180006652</v>
      </c>
      <c r="O42" s="32"/>
    </row>
    <row r="43" spans="1:15" x14ac:dyDescent="0.2">
      <c r="A43" s="45" t="s">
        <v>168</v>
      </c>
      <c r="B43" s="112">
        <f t="shared" ref="B43:M43" si="4">AVERAGE(B28:B42)</f>
        <v>20.735115984503189</v>
      </c>
      <c r="C43" s="123">
        <f t="shared" si="4"/>
        <v>23.060848244650327</v>
      </c>
      <c r="D43" s="123">
        <f t="shared" si="4"/>
        <v>25.053202033087594</v>
      </c>
      <c r="E43" s="123">
        <f t="shared" si="4"/>
        <v>21.440062920340079</v>
      </c>
      <c r="F43" s="123">
        <f t="shared" si="4"/>
        <v>22.212311475234699</v>
      </c>
      <c r="G43" s="123">
        <f t="shared" si="4"/>
        <v>16.36376655790934</v>
      </c>
      <c r="H43" s="123">
        <f t="shared" si="4"/>
        <v>9.6965422289299248</v>
      </c>
      <c r="I43" s="123">
        <f t="shared" si="4"/>
        <v>9.5635030299291817</v>
      </c>
      <c r="J43" s="123">
        <f t="shared" si="4"/>
        <v>11.526740994535494</v>
      </c>
      <c r="K43" s="123">
        <f t="shared" si="4"/>
        <v>9.7410919999548469</v>
      </c>
      <c r="L43" s="123">
        <f t="shared" si="4"/>
        <v>11.767047102260355</v>
      </c>
      <c r="M43" s="121">
        <f t="shared" si="4"/>
        <v>17.037930437888932</v>
      </c>
      <c r="N43" s="32"/>
      <c r="O43" s="32"/>
    </row>
    <row r="44" spans="1:15" x14ac:dyDescent="0.2">
      <c r="A44" s="85" t="s">
        <v>133</v>
      </c>
      <c r="B44" s="114">
        <f t="shared" ref="B44:M44" si="5">STDEV(B28:B42)</f>
        <v>7.3872658248063985</v>
      </c>
      <c r="C44" s="115">
        <f t="shared" si="5"/>
        <v>8.0873508639817508</v>
      </c>
      <c r="D44" s="115">
        <f t="shared" si="5"/>
        <v>6.9359415239205608</v>
      </c>
      <c r="E44" s="115">
        <f t="shared" si="5"/>
        <v>4.2856573818193979</v>
      </c>
      <c r="F44" s="115">
        <f t="shared" si="5"/>
        <v>10.649652322680515</v>
      </c>
      <c r="G44" s="115">
        <f t="shared" si="5"/>
        <v>5.0970055031187878</v>
      </c>
      <c r="H44" s="115">
        <f t="shared" si="5"/>
        <v>6.4882785324339407</v>
      </c>
      <c r="I44" s="115">
        <f t="shared" si="5"/>
        <v>10.845986888977055</v>
      </c>
      <c r="J44" s="115">
        <f t="shared" si="5"/>
        <v>11.481274303278395</v>
      </c>
      <c r="K44" s="115">
        <f t="shared" si="5"/>
        <v>10.680210575230737</v>
      </c>
      <c r="L44" s="115">
        <f t="shared" si="5"/>
        <v>9.8033186813158899</v>
      </c>
      <c r="M44" s="113">
        <f t="shared" si="5"/>
        <v>14.13316576876805</v>
      </c>
      <c r="N44" s="32"/>
      <c r="O44" s="32"/>
    </row>
    <row r="45" spans="1:15" x14ac:dyDescent="0.2">
      <c r="A45" s="75"/>
      <c r="B45" s="86"/>
      <c r="C45" s="86"/>
      <c r="D45" s="86"/>
      <c r="E45" s="86"/>
      <c r="F45" s="86"/>
      <c r="G45" s="86"/>
      <c r="H45" s="86"/>
      <c r="I45" s="86"/>
      <c r="J45" s="86"/>
      <c r="K45" s="86"/>
      <c r="L45" s="86"/>
      <c r="M45" s="86"/>
      <c r="N45" s="27"/>
      <c r="O45" s="32"/>
    </row>
    <row r="46" spans="1:15" ht="18.75" x14ac:dyDescent="0.3">
      <c r="A46" s="108"/>
      <c r="B46" s="109" t="s">
        <v>135</v>
      </c>
      <c r="C46" s="122"/>
      <c r="D46" s="122"/>
      <c r="E46" s="122"/>
      <c r="F46" s="122"/>
      <c r="G46" s="122"/>
      <c r="H46" s="122"/>
      <c r="I46" s="122"/>
      <c r="J46" s="122"/>
      <c r="K46" s="122"/>
      <c r="L46" s="122"/>
      <c r="M46" s="122"/>
      <c r="N46" s="27"/>
      <c r="O46" s="32"/>
    </row>
    <row r="47" spans="1:15" x14ac:dyDescent="0.2">
      <c r="A47" s="124" t="s">
        <v>119</v>
      </c>
      <c r="B47" s="34" t="s">
        <v>120</v>
      </c>
      <c r="C47" s="34" t="s">
        <v>121</v>
      </c>
      <c r="D47" s="34" t="s">
        <v>122</v>
      </c>
      <c r="E47" s="34" t="s">
        <v>123</v>
      </c>
      <c r="F47" s="34" t="s">
        <v>124</v>
      </c>
      <c r="G47" s="34" t="s">
        <v>125</v>
      </c>
      <c r="H47" s="34" t="s">
        <v>126</v>
      </c>
      <c r="I47" s="34" t="s">
        <v>127</v>
      </c>
      <c r="J47" s="34" t="s">
        <v>128</v>
      </c>
      <c r="K47" s="34" t="s">
        <v>129</v>
      </c>
      <c r="L47" s="34" t="s">
        <v>130</v>
      </c>
      <c r="M47" s="34" t="s">
        <v>131</v>
      </c>
      <c r="N47" s="111" t="s">
        <v>167</v>
      </c>
      <c r="O47" s="32"/>
    </row>
    <row r="48" spans="1:15" x14ac:dyDescent="0.2">
      <c r="A48" s="29">
        <v>2000</v>
      </c>
      <c r="B48" s="114">
        <v>4.6899999999999977</v>
      </c>
      <c r="C48" s="80">
        <v>8.2487500000000011</v>
      </c>
      <c r="D48" s="80">
        <v>10.367000000000004</v>
      </c>
      <c r="E48" s="80">
        <v>9.4787500000000051</v>
      </c>
      <c r="F48" s="80">
        <v>9.4787499999999909</v>
      </c>
      <c r="G48" s="80">
        <v>7.860833333333332</v>
      </c>
      <c r="H48" s="82">
        <v>3.7416666666666742</v>
      </c>
      <c r="I48" s="80">
        <v>4.5066666666666748</v>
      </c>
      <c r="J48" s="80">
        <v>6.9595833333333275</v>
      </c>
      <c r="K48" s="80">
        <v>4.7637500000000017</v>
      </c>
      <c r="L48" s="80">
        <v>1.7849999999999966</v>
      </c>
      <c r="M48" s="113">
        <v>-2.6666666666656624E-2</v>
      </c>
      <c r="N48" s="91">
        <f t="shared" ref="N48:N62" si="6">AVERAGE(B48:M48)</f>
        <v>5.9878402777777788</v>
      </c>
      <c r="O48" s="32"/>
    </row>
    <row r="49" spans="1:15" x14ac:dyDescent="0.2">
      <c r="A49" s="29">
        <v>2001</v>
      </c>
      <c r="B49" s="114">
        <v>4.152000000000001</v>
      </c>
      <c r="C49" s="80">
        <v>6.0887500000000045</v>
      </c>
      <c r="D49" s="80">
        <v>8.2449999999999903</v>
      </c>
      <c r="E49" s="80">
        <v>8.7762500000000045</v>
      </c>
      <c r="F49" s="80">
        <v>7.8489999999999895</v>
      </c>
      <c r="G49" s="80">
        <v>9.3700000000000045</v>
      </c>
      <c r="H49" s="82">
        <v>4.9025000000000034</v>
      </c>
      <c r="I49" s="80">
        <v>5.582499999999996</v>
      </c>
      <c r="J49" s="80">
        <v>4.6299999999999955</v>
      </c>
      <c r="K49" s="80">
        <v>2.0060000000000002</v>
      </c>
      <c r="L49" s="80">
        <v>-0.40749999999999886</v>
      </c>
      <c r="M49" s="113">
        <v>0.10166666666665947</v>
      </c>
      <c r="N49" s="91">
        <f t="shared" si="6"/>
        <v>5.1080138888888875</v>
      </c>
      <c r="O49" s="32"/>
    </row>
    <row r="50" spans="1:15" x14ac:dyDescent="0.2">
      <c r="A50" s="29">
        <v>2002</v>
      </c>
      <c r="B50" s="114">
        <v>3.269999999999996</v>
      </c>
      <c r="C50" s="80">
        <v>6.9224999999999994</v>
      </c>
      <c r="D50" s="80">
        <v>8.4112499999999955</v>
      </c>
      <c r="E50" s="80">
        <v>14.039999999999992</v>
      </c>
      <c r="F50" s="80">
        <v>12.14</v>
      </c>
      <c r="G50" s="80">
        <v>7.7474999999999881</v>
      </c>
      <c r="H50" s="82">
        <v>-3.9999999999992042E-2</v>
      </c>
      <c r="I50" s="80">
        <v>2.5900000000000034</v>
      </c>
      <c r="J50" s="80">
        <v>0.61500000000000909</v>
      </c>
      <c r="K50" s="80">
        <v>1.9999999999953388E-3</v>
      </c>
      <c r="L50" s="80">
        <v>-0.83750000000000568</v>
      </c>
      <c r="M50" s="113">
        <v>1.0849999999999937</v>
      </c>
      <c r="N50" s="91">
        <f t="shared" si="6"/>
        <v>4.662145833333331</v>
      </c>
      <c r="O50" s="32"/>
    </row>
    <row r="51" spans="1:15" x14ac:dyDescent="0.2">
      <c r="A51" s="29">
        <v>2003</v>
      </c>
      <c r="B51" s="114">
        <v>2.9330000000000069</v>
      </c>
      <c r="C51" s="80">
        <v>6.573750000000004</v>
      </c>
      <c r="D51" s="80">
        <v>9.5437499999999886</v>
      </c>
      <c r="E51" s="82">
        <v>15.031999999999996</v>
      </c>
      <c r="F51" s="82">
        <v>15.717500000000001</v>
      </c>
      <c r="G51" s="80">
        <v>11.530000000000001</v>
      </c>
      <c r="H51" s="82">
        <v>6.5474999999999994</v>
      </c>
      <c r="I51" s="80">
        <v>3.5766666666666538</v>
      </c>
      <c r="J51" s="80">
        <v>2.3100000000000023</v>
      </c>
      <c r="K51" s="80">
        <v>-1.1700000000000017</v>
      </c>
      <c r="L51" s="80">
        <v>0.32725000000000648</v>
      </c>
      <c r="M51" s="113">
        <v>7.8716666666666555</v>
      </c>
      <c r="N51" s="91">
        <f t="shared" si="6"/>
        <v>6.7327569444444428</v>
      </c>
      <c r="O51" s="32"/>
    </row>
    <row r="52" spans="1:15" x14ac:dyDescent="0.2">
      <c r="A52" s="29">
        <v>2004</v>
      </c>
      <c r="B52" s="114">
        <v>9.28125</v>
      </c>
      <c r="C52" s="80">
        <v>14.53125</v>
      </c>
      <c r="D52" s="80">
        <v>15.112000000000009</v>
      </c>
      <c r="E52" s="80">
        <v>14.394999999999996</v>
      </c>
      <c r="F52" s="80">
        <v>11.674999999999997</v>
      </c>
      <c r="G52" s="80">
        <v>14.405000000000001</v>
      </c>
      <c r="H52" s="82">
        <v>11.879999999999995</v>
      </c>
      <c r="I52" s="80">
        <v>4.6500000000000057</v>
      </c>
      <c r="J52" s="80">
        <v>3.0262499999999903</v>
      </c>
      <c r="K52" s="80">
        <v>1.1683333333333366</v>
      </c>
      <c r="L52" s="80">
        <v>0.85125000000000739</v>
      </c>
      <c r="M52" s="113">
        <v>4.4066666666666521</v>
      </c>
      <c r="N52" s="91">
        <f t="shared" si="6"/>
        <v>8.7818333333333332</v>
      </c>
      <c r="O52" s="32"/>
    </row>
    <row r="53" spans="1:15" x14ac:dyDescent="0.2">
      <c r="A53" s="29">
        <v>2005</v>
      </c>
      <c r="B53" s="114">
        <v>7.4727500000000049</v>
      </c>
      <c r="C53" s="80">
        <v>15.188552631578943</v>
      </c>
      <c r="D53" s="80">
        <v>15.981454545454554</v>
      </c>
      <c r="E53" s="80">
        <v>20.405476190476165</v>
      </c>
      <c r="F53" s="80">
        <v>23.859523809523793</v>
      </c>
      <c r="G53" s="80">
        <v>12.34696969696968</v>
      </c>
      <c r="H53" s="82">
        <v>10.900416666666672</v>
      </c>
      <c r="I53" s="80">
        <v>2.3019565217391289</v>
      </c>
      <c r="J53" s="80">
        <v>3.3490476190476244</v>
      </c>
      <c r="K53" s="80">
        <v>2.761309523809544</v>
      </c>
      <c r="L53" s="80">
        <v>3.5626666666667148</v>
      </c>
      <c r="M53" s="113">
        <v>6.5275000000000034</v>
      </c>
      <c r="N53" s="91">
        <f t="shared" si="6"/>
        <v>10.38813532266107</v>
      </c>
      <c r="O53" s="32"/>
    </row>
    <row r="54" spans="1:15" x14ac:dyDescent="0.2">
      <c r="A54" s="29">
        <v>2006</v>
      </c>
      <c r="B54" s="114">
        <v>11.960249999999988</v>
      </c>
      <c r="C54" s="80">
        <v>17.092171052631571</v>
      </c>
      <c r="D54" s="80">
        <v>18.231652173913048</v>
      </c>
      <c r="E54" s="80">
        <v>15.332171052631594</v>
      </c>
      <c r="F54" s="80">
        <v>14.410000000000011</v>
      </c>
      <c r="G54" s="82">
        <v>6.4899999999999949</v>
      </c>
      <c r="H54" s="82">
        <v>3.6299999999999955</v>
      </c>
      <c r="I54" s="80">
        <v>0.41500000000000625</v>
      </c>
      <c r="J54" s="80">
        <v>-0.47124999999999773</v>
      </c>
      <c r="K54" s="80">
        <v>1.585000000000008</v>
      </c>
      <c r="L54" s="80">
        <v>1.534000000000006</v>
      </c>
      <c r="M54" s="113">
        <v>-0.1600000000000108</v>
      </c>
      <c r="N54" s="91">
        <f t="shared" si="6"/>
        <v>7.5040828565980178</v>
      </c>
      <c r="O54" s="32"/>
    </row>
    <row r="55" spans="1:15" x14ac:dyDescent="0.2">
      <c r="A55" s="29">
        <v>2007</v>
      </c>
      <c r="B55" s="114">
        <v>2.1500000000000057</v>
      </c>
      <c r="C55" s="80">
        <v>7.4300000000000068</v>
      </c>
      <c r="D55" s="80">
        <v>6.8799999999999955</v>
      </c>
      <c r="E55" s="80">
        <v>8.7000000000000028</v>
      </c>
      <c r="F55" s="80">
        <v>6.0499999999999972</v>
      </c>
      <c r="G55" s="80">
        <v>5.1099999999999994</v>
      </c>
      <c r="H55" s="80">
        <v>-5.7399999999999949</v>
      </c>
      <c r="I55" s="80">
        <v>-6.8199999999999932</v>
      </c>
      <c r="J55" s="80">
        <v>4.6099999999999994</v>
      </c>
      <c r="K55" s="80">
        <v>-3.6000000000000085</v>
      </c>
      <c r="L55" s="80">
        <v>-3.0900000000000034</v>
      </c>
      <c r="M55" s="113">
        <v>-1.960000000000008</v>
      </c>
      <c r="N55" s="91">
        <f t="shared" si="6"/>
        <v>1.6433333333333333</v>
      </c>
      <c r="O55" s="32"/>
    </row>
    <row r="56" spans="1:15" x14ac:dyDescent="0.2">
      <c r="A56" s="29">
        <v>2008</v>
      </c>
      <c r="B56" s="114">
        <v>6.0100000000000051</v>
      </c>
      <c r="C56" s="80">
        <v>10.519999999999996</v>
      </c>
      <c r="D56" s="80">
        <v>15.300000000000011</v>
      </c>
      <c r="E56" s="80">
        <v>9.6500000000000057</v>
      </c>
      <c r="F56" s="82">
        <v>5.4500000000000028</v>
      </c>
      <c r="G56" s="82">
        <v>4.1200000000000045</v>
      </c>
      <c r="H56" s="82">
        <v>0.93000000000000682</v>
      </c>
      <c r="I56" s="80">
        <v>-10.590000000000003</v>
      </c>
      <c r="J56" s="80">
        <v>1.7700000000000102</v>
      </c>
      <c r="K56" s="80">
        <v>-4.3099999999999881</v>
      </c>
      <c r="L56" s="80">
        <v>-1.9400000000000119</v>
      </c>
      <c r="M56" s="113">
        <v>-2.6999999999999886</v>
      </c>
      <c r="N56" s="91">
        <f t="shared" si="6"/>
        <v>2.8508333333333375</v>
      </c>
      <c r="O56" s="32"/>
    </row>
    <row r="57" spans="1:15" x14ac:dyDescent="0.2">
      <c r="A57" s="29">
        <v>2009</v>
      </c>
      <c r="B57" s="114">
        <v>4.6700000000000017</v>
      </c>
      <c r="C57" s="115">
        <v>7.9000000000000057</v>
      </c>
      <c r="D57" s="115">
        <v>11.060000000000002</v>
      </c>
      <c r="E57" s="115">
        <v>11.030000000000001</v>
      </c>
      <c r="F57" s="115">
        <v>13.370000000000005</v>
      </c>
      <c r="G57" s="115">
        <v>8.6200000000000045</v>
      </c>
      <c r="H57" s="116">
        <v>11.559999999999988</v>
      </c>
      <c r="I57" s="115">
        <v>-0.36999999999999034</v>
      </c>
      <c r="J57" s="115">
        <v>-0.70000000000000284</v>
      </c>
      <c r="K57" s="115">
        <v>-0.23999999999999488</v>
      </c>
      <c r="L57" s="115">
        <v>0.37375007629394474</v>
      </c>
      <c r="M57" s="113">
        <v>3.853409437699753</v>
      </c>
      <c r="N57" s="91">
        <f t="shared" si="6"/>
        <v>5.9272632928328095</v>
      </c>
    </row>
    <row r="58" spans="1:15" x14ac:dyDescent="0.2">
      <c r="A58" s="29">
        <v>2010</v>
      </c>
      <c r="B58" s="114">
        <v>5.4357883493523786</v>
      </c>
      <c r="C58" s="115">
        <v>8.512368902909131</v>
      </c>
      <c r="D58" s="115">
        <v>9.2934784598972442</v>
      </c>
      <c r="E58" s="115">
        <v>8.4774995838511984</v>
      </c>
      <c r="F58" s="115">
        <v>12.385249481201171</v>
      </c>
      <c r="G58" s="115">
        <v>18.549318112460043</v>
      </c>
      <c r="H58" s="116">
        <v>9.6452378772553971</v>
      </c>
      <c r="I58" s="115">
        <v>6.2070458706942446</v>
      </c>
      <c r="J58" s="115">
        <v>7.049285496303014</v>
      </c>
      <c r="K58" s="115">
        <v>1.7945236642020035</v>
      </c>
      <c r="L58" s="115">
        <v>0.40642806280227717</v>
      </c>
      <c r="M58" s="113">
        <v>2.5847726162997162</v>
      </c>
      <c r="N58" s="91">
        <f t="shared" si="6"/>
        <v>7.5284163731023179</v>
      </c>
    </row>
    <row r="59" spans="1:15" x14ac:dyDescent="0.2">
      <c r="A59" s="29">
        <v>2011</v>
      </c>
      <c r="B59" s="114">
        <v>9.3987499237060632</v>
      </c>
      <c r="C59" s="115">
        <v>4.0281582159745142</v>
      </c>
      <c r="D59" s="115">
        <v>10.414348157799765</v>
      </c>
      <c r="E59" s="115">
        <v>13.253749237060561</v>
      </c>
      <c r="F59" s="115">
        <v>21.34142995198566</v>
      </c>
      <c r="G59" s="115">
        <v>9.2434088828347001</v>
      </c>
      <c r="H59" s="116">
        <v>-2.3374996948242313</v>
      </c>
      <c r="I59" s="115">
        <v>1.251303684400483</v>
      </c>
      <c r="J59" s="115">
        <v>0.82309480212984454</v>
      </c>
      <c r="K59" s="115">
        <v>0.95952351888021781</v>
      </c>
      <c r="L59" s="115">
        <v>4.5314291527157593</v>
      </c>
      <c r="M59" s="113">
        <v>3.1969035993303692</v>
      </c>
      <c r="N59" s="91">
        <f t="shared" si="6"/>
        <v>6.3420499526661418</v>
      </c>
      <c r="O59" s="32"/>
    </row>
    <row r="60" spans="1:15" x14ac:dyDescent="0.2">
      <c r="A60" s="29">
        <v>2012</v>
      </c>
      <c r="B60" s="114">
        <v>9.4349996948241994</v>
      </c>
      <c r="C60" s="115">
        <v>11.656999664306653</v>
      </c>
      <c r="D60" s="115">
        <v>11.522727966308594</v>
      </c>
      <c r="E60" s="115">
        <v>9.1349996948242165</v>
      </c>
      <c r="F60" s="115">
        <v>14.874316961115056</v>
      </c>
      <c r="G60" s="115">
        <v>10.95095209030876</v>
      </c>
      <c r="H60" s="116">
        <v>1.2454763357979743</v>
      </c>
      <c r="I60" s="115">
        <v>4.0800001326851145</v>
      </c>
      <c r="J60" s="115">
        <v>8.2092121325041205</v>
      </c>
      <c r="K60" s="115">
        <v>1.2341285771909156</v>
      </c>
      <c r="L60" s="115">
        <v>1.9525146484369316E-2</v>
      </c>
      <c r="M60" s="113">
        <v>2.5587525939941429</v>
      </c>
      <c r="N60" s="91">
        <f t="shared" si="6"/>
        <v>7.07684091586201</v>
      </c>
      <c r="O60" s="32"/>
    </row>
    <row r="61" spans="1:15" x14ac:dyDescent="0.2">
      <c r="A61" s="29">
        <v>2013</v>
      </c>
      <c r="B61" s="114">
        <v>6.1790477643694146</v>
      </c>
      <c r="C61" s="115">
        <v>4.8539467259457183</v>
      </c>
      <c r="D61" s="115">
        <v>6.6737500000000125</v>
      </c>
      <c r="E61" s="115">
        <v>8.5493184592507134</v>
      </c>
      <c r="F61" s="115">
        <v>11.156818736683249</v>
      </c>
      <c r="G61" s="115">
        <v>9.9837496948242119</v>
      </c>
      <c r="H61" s="116">
        <v>3.0284083973277802</v>
      </c>
      <c r="I61" s="115">
        <v>4.6595444835315902</v>
      </c>
      <c r="J61" s="115">
        <v>5.027499694824229</v>
      </c>
      <c r="K61" s="115">
        <v>2.1071736211362122</v>
      </c>
      <c r="L61" s="115">
        <v>3.3137496948242244</v>
      </c>
      <c r="M61" s="113">
        <v>7.2176183210100362</v>
      </c>
      <c r="N61" s="91">
        <f t="shared" si="6"/>
        <v>6.062552132810616</v>
      </c>
      <c r="O61" s="32"/>
    </row>
    <row r="62" spans="1:15" x14ac:dyDescent="0.2">
      <c r="A62" s="117">
        <v>2014</v>
      </c>
      <c r="B62" s="118">
        <v>18.50190403529578</v>
      </c>
      <c r="C62" s="83">
        <v>21.415526476408303</v>
      </c>
      <c r="D62" s="83">
        <v>25.765952526274191</v>
      </c>
      <c r="E62" s="83" t="s">
        <v>132</v>
      </c>
      <c r="F62" s="83">
        <v>22.848333188011537</v>
      </c>
      <c r="G62" s="83" t="s">
        <v>132</v>
      </c>
      <c r="H62" s="84" t="s">
        <v>132</v>
      </c>
      <c r="I62" s="83">
        <v>34.281191725957967</v>
      </c>
      <c r="J62" s="83">
        <v>18.043808506556928</v>
      </c>
      <c r="K62" s="83">
        <v>18.806304427437141</v>
      </c>
      <c r="L62" s="83">
        <v>9.4581577341180321</v>
      </c>
      <c r="M62" s="119">
        <v>24.06</v>
      </c>
      <c r="N62" s="120">
        <f t="shared" si="6"/>
        <v>21.464575402228874</v>
      </c>
      <c r="O62" s="32"/>
    </row>
    <row r="63" spans="1:15" x14ac:dyDescent="0.2">
      <c r="A63" s="45" t="s">
        <v>168</v>
      </c>
      <c r="B63" s="114">
        <f t="shared" ref="B63:M63" si="7">AVERAGE(B48:B62)</f>
        <v>7.0359826511698564</v>
      </c>
      <c r="C63" s="115">
        <f t="shared" si="7"/>
        <v>10.064181577983657</v>
      </c>
      <c r="D63" s="115">
        <f t="shared" si="7"/>
        <v>12.186824255309826</v>
      </c>
      <c r="E63" s="115">
        <f t="shared" si="7"/>
        <v>11.875372444149603</v>
      </c>
      <c r="F63" s="115">
        <f t="shared" si="7"/>
        <v>13.5070614752347</v>
      </c>
      <c r="G63" s="115">
        <f t="shared" si="7"/>
        <v>9.7376951293379079</v>
      </c>
      <c r="H63" s="115">
        <f t="shared" si="7"/>
        <v>4.2781218749207337</v>
      </c>
      <c r="I63" s="115">
        <f t="shared" si="7"/>
        <v>3.7547917168227922</v>
      </c>
      <c r="J63" s="115">
        <f t="shared" si="7"/>
        <v>4.3501021056466067</v>
      </c>
      <c r="K63" s="115">
        <f t="shared" si="7"/>
        <v>1.8578697777326254</v>
      </c>
      <c r="L63" s="115">
        <f t="shared" si="7"/>
        <v>1.325880435593688</v>
      </c>
      <c r="M63" s="113">
        <f t="shared" si="7"/>
        <v>3.9078193267778212</v>
      </c>
      <c r="N63" s="45"/>
      <c r="O63" s="32"/>
    </row>
    <row r="64" spans="1:15" x14ac:dyDescent="0.2">
      <c r="A64" s="85" t="s">
        <v>133</v>
      </c>
      <c r="B64" s="114">
        <f t="shared" ref="B64:M64" si="8">STDEV(B48:B62)</f>
        <v>4.2337258812705159</v>
      </c>
      <c r="C64" s="115">
        <f t="shared" si="8"/>
        <v>4.971119103820179</v>
      </c>
      <c r="D64" s="115">
        <f t="shared" si="8"/>
        <v>5.1091737899835463</v>
      </c>
      <c r="E64" s="115">
        <f t="shared" si="8"/>
        <v>3.6037009430018334</v>
      </c>
      <c r="F64" s="115">
        <f t="shared" si="8"/>
        <v>5.6326347599985009</v>
      </c>
      <c r="G64" s="115">
        <f t="shared" si="8"/>
        <v>3.7582265914098492</v>
      </c>
      <c r="H64" s="115">
        <f t="shared" si="8"/>
        <v>5.3670420720005989</v>
      </c>
      <c r="I64" s="115">
        <f t="shared" si="8"/>
        <v>9.6326834000417421</v>
      </c>
      <c r="J64" s="115">
        <f t="shared" si="8"/>
        <v>4.6738133659089023</v>
      </c>
      <c r="K64" s="115">
        <f t="shared" si="8"/>
        <v>5.2316901889087264</v>
      </c>
      <c r="L64" s="115">
        <f t="shared" si="8"/>
        <v>3.0254900607885165</v>
      </c>
      <c r="M64" s="113">
        <f t="shared" si="8"/>
        <v>6.417301573505128</v>
      </c>
      <c r="N64" s="45"/>
      <c r="O64" s="32"/>
    </row>
    <row r="65" spans="1:15" x14ac:dyDescent="0.2">
      <c r="A65" s="87"/>
      <c r="B65" s="80"/>
      <c r="C65" s="80"/>
      <c r="D65" s="80"/>
      <c r="E65" s="80"/>
      <c r="F65" s="80"/>
      <c r="G65" s="80"/>
      <c r="H65" s="80"/>
      <c r="I65" s="80"/>
      <c r="J65" s="80"/>
      <c r="K65" s="80"/>
      <c r="L65" s="80"/>
      <c r="M65" s="80"/>
      <c r="N65" s="32"/>
      <c r="O65" s="32"/>
    </row>
    <row r="66" spans="1:15" ht="18.75" x14ac:dyDescent="0.3">
      <c r="A66" s="108"/>
      <c r="B66" s="109" t="s">
        <v>136</v>
      </c>
      <c r="C66" s="122"/>
      <c r="D66" s="122"/>
      <c r="E66" s="122"/>
      <c r="F66" s="122"/>
      <c r="G66" s="122"/>
      <c r="H66" s="122"/>
      <c r="I66" s="122"/>
      <c r="J66" s="122"/>
      <c r="K66" s="122"/>
      <c r="L66" s="122"/>
      <c r="M66" s="122"/>
      <c r="N66" s="27"/>
      <c r="O66" s="32"/>
    </row>
    <row r="67" spans="1:15" x14ac:dyDescent="0.2">
      <c r="A67" s="125" t="s">
        <v>119</v>
      </c>
      <c r="B67" s="34" t="s">
        <v>120</v>
      </c>
      <c r="C67" s="34" t="s">
        <v>121</v>
      </c>
      <c r="D67" s="34" t="s">
        <v>122</v>
      </c>
      <c r="E67" s="34" t="s">
        <v>123</v>
      </c>
      <c r="F67" s="34" t="s">
        <v>124</v>
      </c>
      <c r="G67" s="34" t="s">
        <v>125</v>
      </c>
      <c r="H67" s="34" t="s">
        <v>126</v>
      </c>
      <c r="I67" s="34" t="s">
        <v>127</v>
      </c>
      <c r="J67" s="34" t="s">
        <v>128</v>
      </c>
      <c r="K67" s="34" t="s">
        <v>129</v>
      </c>
      <c r="L67" s="34" t="s">
        <v>130</v>
      </c>
      <c r="M67" s="34" t="s">
        <v>131</v>
      </c>
      <c r="N67" s="111" t="s">
        <v>167</v>
      </c>
      <c r="O67" s="32"/>
    </row>
    <row r="68" spans="1:15" x14ac:dyDescent="0.2">
      <c r="A68" s="126">
        <v>2000</v>
      </c>
      <c r="B68" s="80">
        <v>-1.573750000000004</v>
      </c>
      <c r="C68" s="80">
        <v>-0.63375000000000625</v>
      </c>
      <c r="D68" s="80">
        <v>0.44299999999999784</v>
      </c>
      <c r="E68" s="80">
        <v>1.0499999999999972</v>
      </c>
      <c r="F68" s="80">
        <v>0.59291666666666742</v>
      </c>
      <c r="G68" s="80">
        <v>1.2324999999999875</v>
      </c>
      <c r="H68" s="82">
        <v>1.4745833333333422</v>
      </c>
      <c r="I68" s="80">
        <v>-0.76999999999999602</v>
      </c>
      <c r="J68" s="80">
        <v>2.0562499999999915</v>
      </c>
      <c r="K68" s="80">
        <v>-0.46374999999999034</v>
      </c>
      <c r="L68" s="80">
        <v>-2.5336666666666616</v>
      </c>
      <c r="M68" s="113">
        <v>-4.5649999999999977</v>
      </c>
      <c r="N68" s="127">
        <f t="shared" ref="N68:N82" si="9">AVERAGE(B68:M68)</f>
        <v>-0.30755555555555603</v>
      </c>
      <c r="O68" s="32"/>
    </row>
    <row r="69" spans="1:15" x14ac:dyDescent="0.2">
      <c r="A69" s="126">
        <v>2001</v>
      </c>
      <c r="B69" s="80">
        <v>-2.7800000000000011</v>
      </c>
      <c r="C69" s="80">
        <v>-3.4050000000000011</v>
      </c>
      <c r="D69" s="80">
        <v>-2.3950000000000102</v>
      </c>
      <c r="E69" s="80">
        <v>-0.71750000000000114</v>
      </c>
      <c r="F69" s="80">
        <v>3.5590000000000117</v>
      </c>
      <c r="G69" s="80">
        <v>-4.2249999999999943</v>
      </c>
      <c r="H69" s="82">
        <v>-6.7849999999999966</v>
      </c>
      <c r="I69" s="80">
        <v>-1.6099999999999994</v>
      </c>
      <c r="J69" s="80">
        <v>-1.1779999999999973</v>
      </c>
      <c r="K69" s="80">
        <v>-2.6739999999999924</v>
      </c>
      <c r="L69" s="80">
        <v>-3.6312500000000085</v>
      </c>
      <c r="M69" s="113">
        <v>-4.3166666666666771</v>
      </c>
      <c r="N69" s="128">
        <f t="shared" si="9"/>
        <v>-2.5132013888888891</v>
      </c>
      <c r="O69" s="32"/>
    </row>
    <row r="70" spans="1:15" x14ac:dyDescent="0.2">
      <c r="A70" s="126">
        <v>2002</v>
      </c>
      <c r="B70" s="80">
        <v>-2.8910000000000053</v>
      </c>
      <c r="C70" s="80">
        <v>-1.6712500000000006</v>
      </c>
      <c r="D70" s="80">
        <v>-2.3737500000000011</v>
      </c>
      <c r="E70" s="80">
        <v>3.9066666666666663</v>
      </c>
      <c r="F70" s="80">
        <v>3.13333333333334</v>
      </c>
      <c r="G70" s="80" t="s">
        <v>132</v>
      </c>
      <c r="H70" s="82">
        <v>2.9000000000000057</v>
      </c>
      <c r="I70" s="80">
        <v>-0.93999999999999773</v>
      </c>
      <c r="J70" s="80">
        <v>-0.76999999999999602</v>
      </c>
      <c r="K70" s="80">
        <v>-1.1839999999999975</v>
      </c>
      <c r="L70" s="80">
        <v>-4.6037500000000051</v>
      </c>
      <c r="M70" s="113">
        <v>-3.0433333333333366</v>
      </c>
      <c r="N70" s="128">
        <f t="shared" si="9"/>
        <v>-0.68518939393939349</v>
      </c>
      <c r="O70" s="32"/>
    </row>
    <row r="71" spans="1:15" x14ac:dyDescent="0.2">
      <c r="A71" s="126">
        <v>2003</v>
      </c>
      <c r="B71" s="80">
        <v>-1.2839999999999918</v>
      </c>
      <c r="C71" s="80">
        <v>-0.75075000000001069</v>
      </c>
      <c r="D71" s="80">
        <v>-2.8337500000000091</v>
      </c>
      <c r="E71" s="82">
        <v>2.0799999999999983</v>
      </c>
      <c r="F71" s="82">
        <v>1.553750000000008</v>
      </c>
      <c r="G71" s="80" t="s">
        <v>132</v>
      </c>
      <c r="H71" s="82">
        <v>1.6412499999999994</v>
      </c>
      <c r="I71" s="80">
        <v>2.4050000000000011</v>
      </c>
      <c r="J71" s="80">
        <v>2.9224999999999994</v>
      </c>
      <c r="K71" s="80">
        <v>-3.2820000000000107</v>
      </c>
      <c r="L71" s="80">
        <v>-2.1866666666666674</v>
      </c>
      <c r="M71" s="113">
        <v>4.5600000000000023</v>
      </c>
      <c r="N71" s="128">
        <f t="shared" si="9"/>
        <v>0.43866666666666537</v>
      </c>
      <c r="O71" s="32"/>
    </row>
    <row r="72" spans="1:15" x14ac:dyDescent="0.2">
      <c r="A72" s="126">
        <v>2004</v>
      </c>
      <c r="B72" s="80">
        <v>1.2824999999999989</v>
      </c>
      <c r="C72" s="80">
        <v>4.1212499999999892</v>
      </c>
      <c r="D72" s="80">
        <v>0.16400000000000148</v>
      </c>
      <c r="E72" s="80">
        <v>2.3566666666666691</v>
      </c>
      <c r="F72" s="80">
        <v>1.125</v>
      </c>
      <c r="G72" s="80">
        <v>4.3287499999999994</v>
      </c>
      <c r="H72" s="82">
        <v>5.0049999999999955</v>
      </c>
      <c r="I72" s="80">
        <v>1.8062500000000057</v>
      </c>
      <c r="J72" s="80">
        <v>-1.5912500000000023</v>
      </c>
      <c r="K72" s="80">
        <v>-2.4266666666666765</v>
      </c>
      <c r="L72" s="80">
        <v>-6.352499999999992</v>
      </c>
      <c r="M72" s="113">
        <v>-4.1500000000000057</v>
      </c>
      <c r="N72" s="128">
        <f t="shared" si="9"/>
        <v>0.47241666666666521</v>
      </c>
      <c r="O72" s="32"/>
    </row>
    <row r="73" spans="1:15" x14ac:dyDescent="0.2">
      <c r="A73" s="126">
        <v>2005</v>
      </c>
      <c r="B73" s="80">
        <v>-1.309749999999994</v>
      </c>
      <c r="C73" s="80">
        <v>5.6438026315789358</v>
      </c>
      <c r="D73" s="80">
        <v>3.5294545454545272</v>
      </c>
      <c r="E73" s="80">
        <v>7.0738095238095156</v>
      </c>
      <c r="F73" s="80">
        <v>15.074523809523797</v>
      </c>
      <c r="G73" s="80">
        <v>-0.75136363636364933</v>
      </c>
      <c r="H73" s="82">
        <v>-3.0162499999999994</v>
      </c>
      <c r="I73" s="80">
        <v>-1.6530434782608694</v>
      </c>
      <c r="J73" s="80">
        <v>0.33071428571429351</v>
      </c>
      <c r="K73" s="80">
        <v>-3.2099404761904538</v>
      </c>
      <c r="L73" s="80">
        <v>-4.4493333333332998</v>
      </c>
      <c r="M73" s="113">
        <v>-4.1850000000000023</v>
      </c>
      <c r="N73" s="128">
        <f t="shared" si="9"/>
        <v>1.0898019893277333</v>
      </c>
      <c r="O73" s="32"/>
    </row>
    <row r="74" spans="1:15" x14ac:dyDescent="0.2">
      <c r="A74" s="126">
        <v>2006</v>
      </c>
      <c r="B74" s="80">
        <v>-0.86725000000001273</v>
      </c>
      <c r="C74" s="80">
        <v>1.9821710526315712</v>
      </c>
      <c r="D74" s="80">
        <v>1.8566521739130479</v>
      </c>
      <c r="E74" s="80">
        <v>1.9546710526315962</v>
      </c>
      <c r="F74" s="80">
        <v>4.0370000000000061</v>
      </c>
      <c r="G74" s="82">
        <v>-0.26000000000000512</v>
      </c>
      <c r="H74" s="82">
        <v>-3.0450000000000017</v>
      </c>
      <c r="I74" s="80">
        <v>0.66500000000000625</v>
      </c>
      <c r="J74" s="80">
        <v>-2.8962499999999949</v>
      </c>
      <c r="K74" s="80">
        <v>-2.6687499999999886</v>
      </c>
      <c r="L74" s="80">
        <v>-6.1850000000000023</v>
      </c>
      <c r="M74" s="113">
        <v>-10.721666666666664</v>
      </c>
      <c r="N74" s="128">
        <f t="shared" si="9"/>
        <v>-1.3457018656242035</v>
      </c>
      <c r="O74" s="7"/>
    </row>
    <row r="75" spans="1:15" x14ac:dyDescent="0.2">
      <c r="A75" s="126">
        <v>2007</v>
      </c>
      <c r="B75" s="80">
        <v>-3.3799999999999955</v>
      </c>
      <c r="C75" s="80">
        <v>-2.9599999999999937</v>
      </c>
      <c r="D75" s="80">
        <v>-5.5300000000000011</v>
      </c>
      <c r="E75" s="80">
        <v>-7.2799999999999869</v>
      </c>
      <c r="F75" s="80">
        <v>-1.3299999999999983</v>
      </c>
      <c r="G75" s="80">
        <v>-1.4300000000000068</v>
      </c>
      <c r="H75" s="80">
        <v>-7.4899999999999949</v>
      </c>
      <c r="I75" s="80">
        <v>-4.519999999999996</v>
      </c>
      <c r="J75" s="80">
        <v>0.10999999999999943</v>
      </c>
      <c r="K75" s="80">
        <v>-4.25</v>
      </c>
      <c r="L75" s="80">
        <v>-8.9699999999999989</v>
      </c>
      <c r="M75" s="113">
        <v>-6.0200000000000102</v>
      </c>
      <c r="N75" s="128">
        <f t="shared" si="9"/>
        <v>-4.4208333333333316</v>
      </c>
      <c r="O75" s="7"/>
    </row>
    <row r="76" spans="1:15" x14ac:dyDescent="0.2">
      <c r="A76" s="126">
        <v>2008</v>
      </c>
      <c r="B76" s="80">
        <v>-3.2999999999999972</v>
      </c>
      <c r="C76" s="80">
        <v>-4.0499999999999972</v>
      </c>
      <c r="D76" s="80">
        <v>-0.10999999999999943</v>
      </c>
      <c r="E76" s="80">
        <v>-2.0799999999999983</v>
      </c>
      <c r="F76" s="82">
        <v>1.1800000000000068</v>
      </c>
      <c r="G76" s="82">
        <v>-1.1299999999999955</v>
      </c>
      <c r="H76" s="82" t="s">
        <v>132</v>
      </c>
      <c r="I76" s="80">
        <v>-6.2400000000000091</v>
      </c>
      <c r="J76" s="80">
        <v>-1.0900000000000034</v>
      </c>
      <c r="K76" s="80">
        <v>-6.6299999999999955</v>
      </c>
      <c r="L76" s="80">
        <v>-8.8000000000000114</v>
      </c>
      <c r="M76" s="113">
        <v>-7.1899999999999977</v>
      </c>
      <c r="N76" s="128">
        <f t="shared" si="9"/>
        <v>-3.5854545454545454</v>
      </c>
      <c r="O76" s="7"/>
    </row>
    <row r="77" spans="1:15" x14ac:dyDescent="0.2">
      <c r="A77" s="126">
        <v>2009</v>
      </c>
      <c r="B77" s="80">
        <v>-1.8799999999999955</v>
      </c>
      <c r="C77" s="80">
        <v>0.20999999999999375</v>
      </c>
      <c r="D77" s="80">
        <v>0.5899999999999892</v>
      </c>
      <c r="E77" s="80">
        <v>1.1500000000000057</v>
      </c>
      <c r="F77" s="80">
        <v>1.6500000000000057</v>
      </c>
      <c r="G77" s="80">
        <v>-5.6200000000000045</v>
      </c>
      <c r="H77" s="82">
        <v>-0.85999999999999943</v>
      </c>
      <c r="I77" s="80">
        <v>-3.5599999999999881</v>
      </c>
      <c r="J77" s="80">
        <v>-1.5899999999999892</v>
      </c>
      <c r="K77" s="80">
        <v>-3.4699999999999989</v>
      </c>
      <c r="L77" s="80">
        <v>-3.8762499237060553</v>
      </c>
      <c r="M77" s="113">
        <v>-2.9465905623002442</v>
      </c>
      <c r="N77" s="128">
        <f t="shared" si="9"/>
        <v>-1.6835700405005234</v>
      </c>
    </row>
    <row r="78" spans="1:15" x14ac:dyDescent="0.2">
      <c r="A78" s="126">
        <v>2010</v>
      </c>
      <c r="B78" s="115">
        <v>-3.0342116506476202</v>
      </c>
      <c r="C78" s="115">
        <v>-1.4176310970908759</v>
      </c>
      <c r="D78" s="115">
        <v>-3.6521540102754102E-2</v>
      </c>
      <c r="E78" s="115">
        <v>-9.2500416148794784E-2</v>
      </c>
      <c r="F78" s="115">
        <v>4.805249481201173</v>
      </c>
      <c r="G78" s="115">
        <v>2.6093181124600449</v>
      </c>
      <c r="H78" s="116">
        <v>-3.6147621227446081</v>
      </c>
      <c r="I78" s="115">
        <v>-0.53295412930575026</v>
      </c>
      <c r="J78" s="115">
        <v>0.24928549630301688</v>
      </c>
      <c r="K78" s="115">
        <v>-2.9054763357979994</v>
      </c>
      <c r="L78" s="115">
        <v>-5.1735719371977211</v>
      </c>
      <c r="M78" s="113">
        <v>-6.0552273837002843</v>
      </c>
      <c r="N78" s="128">
        <f t="shared" si="9"/>
        <v>-1.2665836268976811</v>
      </c>
    </row>
    <row r="79" spans="1:15" x14ac:dyDescent="0.2">
      <c r="A79" s="126">
        <v>2011</v>
      </c>
      <c r="B79" s="115">
        <v>-0.58125007629395498</v>
      </c>
      <c r="C79" s="115">
        <v>-2.8318417840254995</v>
      </c>
      <c r="D79" s="115">
        <v>-1.9956518422002603</v>
      </c>
      <c r="E79" s="115">
        <v>-1.1862507629394372</v>
      </c>
      <c r="F79" s="115">
        <v>6.7514299519856849</v>
      </c>
      <c r="G79" s="115">
        <v>2.3134088828346933</v>
      </c>
      <c r="H79" s="116">
        <v>-7.1974996948242165</v>
      </c>
      <c r="I79" s="115">
        <v>-2.498696315599517</v>
      </c>
      <c r="J79" s="115">
        <v>-6.3869051978701634</v>
      </c>
      <c r="K79" s="115">
        <v>-3.5804764811197742</v>
      </c>
      <c r="L79" s="115">
        <v>-6.2585708472842327</v>
      </c>
      <c r="M79" s="113">
        <v>-4.8730964006696524</v>
      </c>
      <c r="N79" s="128">
        <f t="shared" si="9"/>
        <v>-2.360450047333861</v>
      </c>
    </row>
    <row r="80" spans="1:15" x14ac:dyDescent="0.2">
      <c r="A80" s="126">
        <v>2012</v>
      </c>
      <c r="B80" s="115">
        <v>-2.0550003051757813</v>
      </c>
      <c r="C80" s="115">
        <v>-4.1430003356933582</v>
      </c>
      <c r="D80" s="115">
        <v>-3.7772720336914176</v>
      </c>
      <c r="E80" s="115">
        <v>1.9949996948242301</v>
      </c>
      <c r="F80" s="115">
        <v>4.7143169611150597</v>
      </c>
      <c r="G80" s="115">
        <v>-3.3890479096912145</v>
      </c>
      <c r="H80" s="116">
        <v>-7.9145236642020222</v>
      </c>
      <c r="I80" s="115">
        <v>-0.22999986731488775</v>
      </c>
      <c r="J80" s="115">
        <v>4.7392121325041217</v>
      </c>
      <c r="K80" s="115">
        <v>-1.9758714228090923</v>
      </c>
      <c r="L80" s="115">
        <v>-9.7804748535156136</v>
      </c>
      <c r="M80" s="113">
        <v>-11.891247406005874</v>
      </c>
      <c r="N80" s="128">
        <f t="shared" si="9"/>
        <v>-2.808992417471321</v>
      </c>
    </row>
    <row r="81" spans="1:14" x14ac:dyDescent="0.2">
      <c r="A81" s="126">
        <v>2013</v>
      </c>
      <c r="B81" s="115">
        <v>-4.1409522356305786</v>
      </c>
      <c r="C81" s="115">
        <v>-5.5760532740542601</v>
      </c>
      <c r="D81" s="115">
        <v>-2.7162500000000023</v>
      </c>
      <c r="E81" s="115">
        <v>-4.1206815407492741</v>
      </c>
      <c r="F81" s="115">
        <v>3.2268187366832422</v>
      </c>
      <c r="G81" s="115">
        <v>-5.3562503051757631</v>
      </c>
      <c r="H81" s="116">
        <v>-14.97159160267222</v>
      </c>
      <c r="I81" s="115">
        <v>-3.3904555164683927</v>
      </c>
      <c r="J81" s="115">
        <v>1.8774996948242233</v>
      </c>
      <c r="K81" s="115">
        <v>-5.9128263788637696</v>
      </c>
      <c r="L81" s="115">
        <v>-3.776250305175779</v>
      </c>
      <c r="M81" s="113">
        <v>-1.9623816789899422</v>
      </c>
      <c r="N81" s="128">
        <f t="shared" si="9"/>
        <v>-3.9016145338560428</v>
      </c>
    </row>
    <row r="82" spans="1:14" x14ac:dyDescent="0.2">
      <c r="A82" s="129">
        <v>2014</v>
      </c>
      <c r="B82" s="83">
        <v>-0.47809596470423799</v>
      </c>
      <c r="C82" s="83">
        <v>-8.4473523591697131E-2</v>
      </c>
      <c r="D82" s="83">
        <v>9.4059525262741772</v>
      </c>
      <c r="E82" s="83" t="s">
        <v>132</v>
      </c>
      <c r="F82" s="83">
        <v>1.8883331880115293</v>
      </c>
      <c r="G82" s="83" t="s">
        <v>132</v>
      </c>
      <c r="H82" s="84">
        <v>16.52181868119672</v>
      </c>
      <c r="I82" s="83">
        <v>9.8511917259579604</v>
      </c>
      <c r="J82" s="83">
        <v>5.983808506556926</v>
      </c>
      <c r="K82" s="83">
        <v>3.026304427437168</v>
      </c>
      <c r="L82" s="83">
        <v>-1.9118422658819725</v>
      </c>
      <c r="M82" s="119">
        <v>0.18</v>
      </c>
      <c r="N82" s="130">
        <f t="shared" si="9"/>
        <v>4.4382997301256575</v>
      </c>
    </row>
    <row r="83" spans="1:14" x14ac:dyDescent="0.2">
      <c r="A83" s="131" t="s">
        <v>168</v>
      </c>
      <c r="B83" s="115">
        <f t="shared" ref="B83:M83" si="10">AVERAGE(B68:B82)</f>
        <v>-1.8848506821634781</v>
      </c>
      <c r="C83" s="115">
        <f t="shared" si="10"/>
        <v>-1.0377684220163474</v>
      </c>
      <c r="D83" s="115">
        <f t="shared" si="10"/>
        <v>-0.38527574469018094</v>
      </c>
      <c r="E83" s="115">
        <f t="shared" si="10"/>
        <v>0.43499149176865615</v>
      </c>
      <c r="F83" s="115">
        <f t="shared" si="10"/>
        <v>3.4641114752347022</v>
      </c>
      <c r="G83" s="115">
        <f t="shared" si="10"/>
        <v>-0.97314040466132568</v>
      </c>
      <c r="H83" s="115">
        <f t="shared" si="10"/>
        <v>-1.9537125049937853</v>
      </c>
      <c r="I83" s="115">
        <f t="shared" si="10"/>
        <v>-0.7478471720660953</v>
      </c>
      <c r="J83" s="115">
        <f t="shared" si="10"/>
        <v>0.18445766120216167</v>
      </c>
      <c r="K83" s="115">
        <f t="shared" si="10"/>
        <v>-2.7738302222673714</v>
      </c>
      <c r="L83" s="115">
        <f t="shared" si="10"/>
        <v>-5.2326084532952013</v>
      </c>
      <c r="M83" s="121">
        <f t="shared" si="10"/>
        <v>-4.4786806732221782</v>
      </c>
      <c r="N83" s="45"/>
    </row>
    <row r="84" spans="1:14" x14ac:dyDescent="0.2">
      <c r="A84" s="132" t="s">
        <v>133</v>
      </c>
      <c r="B84" s="115">
        <f t="shared" ref="B84:M84" si="11">STDEV(B68:B82)</f>
        <v>1.4148762677438929</v>
      </c>
      <c r="C84" s="115">
        <f t="shared" si="11"/>
        <v>3.1106417803602566</v>
      </c>
      <c r="D84" s="115">
        <f t="shared" si="11"/>
        <v>3.5691580131566729</v>
      </c>
      <c r="E84" s="115">
        <f t="shared" si="11"/>
        <v>3.4971767684451627</v>
      </c>
      <c r="F84" s="115">
        <f t="shared" si="11"/>
        <v>3.7873111473554908</v>
      </c>
      <c r="G84" s="115">
        <f t="shared" si="11"/>
        <v>3.2279678788731498</v>
      </c>
      <c r="H84" s="115">
        <f t="shared" si="11"/>
        <v>7.4975133336396738</v>
      </c>
      <c r="I84" s="115">
        <f t="shared" si="11"/>
        <v>3.7327125455055663</v>
      </c>
      <c r="J84" s="115">
        <f t="shared" si="11"/>
        <v>3.0664451230090419</v>
      </c>
      <c r="K84" s="115">
        <f t="shared" si="11"/>
        <v>2.2486086299668524</v>
      </c>
      <c r="L84" s="115">
        <f t="shared" si="11"/>
        <v>2.474416427313507</v>
      </c>
      <c r="M84" s="113">
        <f t="shared" si="11"/>
        <v>3.9700424275786057</v>
      </c>
      <c r="N84" s="45"/>
    </row>
    <row r="85" spans="1:14" x14ac:dyDescent="0.2">
      <c r="A85" s="87"/>
      <c r="B85" s="80"/>
      <c r="C85" s="80"/>
      <c r="D85" s="80"/>
      <c r="E85" s="80"/>
      <c r="F85" s="80"/>
      <c r="G85" s="80"/>
      <c r="H85" s="80"/>
      <c r="I85" s="80"/>
      <c r="J85" s="80"/>
      <c r="K85" s="80"/>
      <c r="L85" s="80"/>
      <c r="M85" s="80"/>
      <c r="N85" s="32"/>
    </row>
    <row r="86" spans="1:14" x14ac:dyDescent="0.2">
      <c r="A86" s="7"/>
      <c r="B86" s="74"/>
      <c r="C86" s="74"/>
      <c r="D86" s="74"/>
      <c r="E86" s="74"/>
      <c r="F86" s="74"/>
      <c r="G86" s="74"/>
      <c r="H86" s="74"/>
      <c r="I86" s="74"/>
      <c r="J86" s="74"/>
      <c r="K86" s="74"/>
      <c r="L86" s="74"/>
      <c r="M86" s="74"/>
      <c r="N86" s="74"/>
    </row>
    <row r="87" spans="1:14" ht="15.75" x14ac:dyDescent="0.25">
      <c r="A87" s="88"/>
      <c r="B87" s="89"/>
      <c r="C87" s="89"/>
      <c r="D87" s="89"/>
      <c r="E87" s="89"/>
      <c r="F87" s="89"/>
      <c r="G87" s="89"/>
      <c r="H87" s="89"/>
      <c r="I87" s="89"/>
      <c r="J87" s="89"/>
      <c r="K87" s="89"/>
      <c r="L87" s="89"/>
      <c r="M87" s="89"/>
      <c r="N87" s="74"/>
    </row>
    <row r="88" spans="1:14" ht="15.75" x14ac:dyDescent="0.25">
      <c r="A88" s="384" t="s">
        <v>137</v>
      </c>
      <c r="B88" s="385"/>
      <c r="C88" s="385"/>
      <c r="D88" s="385"/>
      <c r="E88" s="385"/>
      <c r="F88" s="385"/>
      <c r="G88" s="385"/>
      <c r="H88" s="385"/>
      <c r="I88" s="385"/>
      <c r="J88" s="385"/>
      <c r="K88" s="385"/>
      <c r="L88" s="385"/>
      <c r="M88" s="385"/>
    </row>
    <row r="89" spans="1:14" ht="15.75" x14ac:dyDescent="0.25">
      <c r="A89" s="384" t="s">
        <v>138</v>
      </c>
      <c r="B89" s="385"/>
      <c r="C89" s="385"/>
      <c r="D89" s="385"/>
      <c r="E89" s="385"/>
      <c r="F89" s="385"/>
      <c r="G89" s="385"/>
      <c r="H89" s="385"/>
      <c r="I89" s="385"/>
      <c r="J89" s="385"/>
      <c r="K89" s="385"/>
      <c r="L89" s="385"/>
      <c r="M89" s="385"/>
    </row>
    <row r="90" spans="1:14" x14ac:dyDescent="0.2">
      <c r="A90" s="6" t="s">
        <v>116</v>
      </c>
    </row>
    <row r="91" spans="1:14" x14ac:dyDescent="0.2">
      <c r="A91" s="6" t="s">
        <v>117</v>
      </c>
    </row>
    <row r="92" spans="1:14" x14ac:dyDescent="0.2">
      <c r="A92" s="6"/>
    </row>
    <row r="93" spans="1:14" ht="15.75" x14ac:dyDescent="0.25">
      <c r="A93" s="90"/>
      <c r="B93" s="89" t="s">
        <v>139</v>
      </c>
      <c r="C93" s="89"/>
      <c r="D93" s="89"/>
      <c r="E93" s="89"/>
      <c r="F93" s="89"/>
      <c r="G93" s="89"/>
      <c r="H93" s="89"/>
      <c r="I93" s="89"/>
      <c r="J93" s="89"/>
      <c r="K93" s="89"/>
      <c r="L93" s="89"/>
      <c r="M93" s="89"/>
    </row>
    <row r="94" spans="1:14" ht="15.75" x14ac:dyDescent="0.25">
      <c r="A94" s="136" t="s">
        <v>119</v>
      </c>
      <c r="B94" s="136" t="s">
        <v>120</v>
      </c>
      <c r="C94" s="136" t="s">
        <v>121</v>
      </c>
      <c r="D94" s="136" t="s">
        <v>122</v>
      </c>
      <c r="E94" s="136" t="s">
        <v>123</v>
      </c>
      <c r="F94" s="136" t="s">
        <v>124</v>
      </c>
      <c r="G94" s="136" t="s">
        <v>125</v>
      </c>
      <c r="H94" s="136" t="s">
        <v>126</v>
      </c>
      <c r="I94" s="136" t="s">
        <v>127</v>
      </c>
      <c r="J94" s="136" t="s">
        <v>128</v>
      </c>
      <c r="K94" s="136" t="s">
        <v>129</v>
      </c>
      <c r="L94" s="136" t="s">
        <v>130</v>
      </c>
      <c r="M94" s="136" t="s">
        <v>131</v>
      </c>
      <c r="N94" s="137" t="s">
        <v>167</v>
      </c>
    </row>
    <row r="95" spans="1:14" x14ac:dyDescent="0.2">
      <c r="A95" s="29">
        <v>2000</v>
      </c>
      <c r="B95" s="138">
        <v>15.556666666666672</v>
      </c>
      <c r="C95" s="82">
        <v>18.578749999999999</v>
      </c>
      <c r="D95" s="82">
        <v>19.239000000000004</v>
      </c>
      <c r="E95" s="82">
        <v>16.621250000000003</v>
      </c>
      <c r="F95" s="82">
        <v>12.768333333333331</v>
      </c>
      <c r="G95" s="82">
        <v>8.9862499999999983</v>
      </c>
      <c r="H95" s="82" t="s">
        <v>132</v>
      </c>
      <c r="I95" s="82">
        <v>11.832333333333338</v>
      </c>
      <c r="J95" s="82">
        <v>10.703333333333319</v>
      </c>
      <c r="K95" s="82">
        <v>10.767499999999998</v>
      </c>
      <c r="L95" s="82">
        <v>8.2139999999999986</v>
      </c>
      <c r="M95" s="139">
        <v>9.4466666666666725</v>
      </c>
      <c r="N95" s="91">
        <f t="shared" ref="N95:N109" si="12">AVERAGE(B95:M95)</f>
        <v>12.974007575757577</v>
      </c>
    </row>
    <row r="96" spans="1:14" x14ac:dyDescent="0.2">
      <c r="A96" s="29">
        <v>2001</v>
      </c>
      <c r="B96" s="138">
        <v>14.438000000000017</v>
      </c>
      <c r="C96" s="82">
        <v>18.236249999999998</v>
      </c>
      <c r="D96" s="82">
        <v>16.566666666666677</v>
      </c>
      <c r="E96" s="82">
        <v>14.450000000000003</v>
      </c>
      <c r="F96" s="82">
        <v>12.233750000000001</v>
      </c>
      <c r="G96" s="82">
        <v>14.425000000000011</v>
      </c>
      <c r="H96" s="82" t="s">
        <v>132</v>
      </c>
      <c r="I96" s="82">
        <v>14.033333333333331</v>
      </c>
      <c r="J96" s="82">
        <v>7.0799999999999983</v>
      </c>
      <c r="K96" s="82">
        <v>4.4849999999999994</v>
      </c>
      <c r="L96" s="82">
        <v>5.3862499999999898</v>
      </c>
      <c r="M96" s="140">
        <v>10.034999999999997</v>
      </c>
      <c r="N96" s="91">
        <f t="shared" si="12"/>
        <v>11.942659090909093</v>
      </c>
    </row>
    <row r="97" spans="1:14" x14ac:dyDescent="0.2">
      <c r="A97" s="29">
        <v>2002</v>
      </c>
      <c r="B97" s="138">
        <v>14.429000000000002</v>
      </c>
      <c r="C97" s="82">
        <v>18.893749999999997</v>
      </c>
      <c r="D97" s="82">
        <v>18.504999999999995</v>
      </c>
      <c r="E97" s="82">
        <v>19.474999999999994</v>
      </c>
      <c r="F97" s="82">
        <v>16.343333333333334</v>
      </c>
      <c r="G97" s="82">
        <v>10.459999999999994</v>
      </c>
      <c r="H97" s="82" t="s">
        <v>132</v>
      </c>
      <c r="I97" s="82">
        <v>6.835000000000008</v>
      </c>
      <c r="J97" s="82">
        <v>-0.7116666666666589</v>
      </c>
      <c r="K97" s="82">
        <v>-0.63330000000000553</v>
      </c>
      <c r="L97" s="82">
        <v>2.948750000000004</v>
      </c>
      <c r="M97" s="140">
        <v>9.4066666666666663</v>
      </c>
      <c r="N97" s="91">
        <f t="shared" si="12"/>
        <v>10.541048484848485</v>
      </c>
    </row>
    <row r="98" spans="1:14" x14ac:dyDescent="0.2">
      <c r="A98" s="29">
        <v>2003</v>
      </c>
      <c r="B98" s="138">
        <v>12.915999999999997</v>
      </c>
      <c r="C98" s="82">
        <v>13.951250000000002</v>
      </c>
      <c r="D98" s="82">
        <v>16.611666666666665</v>
      </c>
      <c r="E98" s="82">
        <v>15.824000000000012</v>
      </c>
      <c r="F98" s="82">
        <v>14.935000000000002</v>
      </c>
      <c r="G98" s="82">
        <v>15.909999999999997</v>
      </c>
      <c r="H98" s="82">
        <v>10.86</v>
      </c>
      <c r="I98" s="82">
        <v>7.6599999999999966</v>
      </c>
      <c r="J98" s="82">
        <v>3.292500000000004</v>
      </c>
      <c r="K98" s="82">
        <v>3.5369999999999919</v>
      </c>
      <c r="L98" s="82">
        <v>4.4975000000000023</v>
      </c>
      <c r="M98" s="140">
        <v>17.588333333333352</v>
      </c>
      <c r="N98" s="91">
        <f t="shared" si="12"/>
        <v>11.465270833333335</v>
      </c>
    </row>
    <row r="99" spans="1:14" x14ac:dyDescent="0.2">
      <c r="A99" s="29">
        <v>2004</v>
      </c>
      <c r="B99" s="138">
        <v>27.052499999999995</v>
      </c>
      <c r="C99" s="82">
        <v>27.632499999999993</v>
      </c>
      <c r="D99" s="82">
        <v>22.667999999999992</v>
      </c>
      <c r="E99" s="82">
        <v>20.03125</v>
      </c>
      <c r="F99" s="82">
        <v>12.204999999999998</v>
      </c>
      <c r="G99" s="82">
        <v>14.878333333333345</v>
      </c>
      <c r="H99" s="82">
        <v>12.879999999999995</v>
      </c>
      <c r="I99" s="82">
        <v>13.047500000000014</v>
      </c>
      <c r="J99" s="82">
        <v>11.201249999999987</v>
      </c>
      <c r="K99" s="82">
        <v>12.048333333333332</v>
      </c>
      <c r="L99" s="82">
        <v>12.605000000000004</v>
      </c>
      <c r="M99" s="140">
        <v>20.009999999999991</v>
      </c>
      <c r="N99" s="91">
        <f t="shared" si="12"/>
        <v>17.188305555555555</v>
      </c>
    </row>
    <row r="100" spans="1:14" x14ac:dyDescent="0.2">
      <c r="A100" s="29">
        <v>2005</v>
      </c>
      <c r="B100" s="138">
        <v>22.715249999999997</v>
      </c>
      <c r="C100" s="82">
        <v>29.612302631578942</v>
      </c>
      <c r="D100" s="82">
        <v>26.887454545454531</v>
      </c>
      <c r="E100" s="82">
        <v>25.57214285714285</v>
      </c>
      <c r="F100" s="82">
        <v>28.95702380952379</v>
      </c>
      <c r="G100" s="82">
        <v>19.013636363636351</v>
      </c>
      <c r="H100" s="82" t="s">
        <v>132</v>
      </c>
      <c r="I100" s="82">
        <v>10.555289855072459</v>
      </c>
      <c r="J100" s="82">
        <v>18.827964285714302</v>
      </c>
      <c r="K100" s="82">
        <v>15.100059523809534</v>
      </c>
      <c r="L100" s="82">
        <v>20.369666666666674</v>
      </c>
      <c r="M100" s="140">
        <v>26.982500000000016</v>
      </c>
      <c r="N100" s="91">
        <f t="shared" si="12"/>
        <v>22.235753685327222</v>
      </c>
    </row>
    <row r="101" spans="1:14" x14ac:dyDescent="0.2">
      <c r="A101" s="29">
        <v>2006</v>
      </c>
      <c r="B101" s="138">
        <v>32.225250000000003</v>
      </c>
      <c r="C101" s="82">
        <v>34.428421052631563</v>
      </c>
      <c r="D101" s="82">
        <v>32.453152173913068</v>
      </c>
      <c r="E101" s="82">
        <v>26.528421052631586</v>
      </c>
      <c r="F101" s="82">
        <v>21.790000000000006</v>
      </c>
      <c r="G101" s="82" t="s">
        <v>132</v>
      </c>
      <c r="H101" s="82" t="s">
        <v>132</v>
      </c>
      <c r="I101" s="82">
        <v>13.873333333333349</v>
      </c>
      <c r="J101" s="82">
        <v>11.226666666666659</v>
      </c>
      <c r="K101" s="82">
        <v>13.128750000000011</v>
      </c>
      <c r="L101" s="82">
        <v>11.174999999999997</v>
      </c>
      <c r="M101" s="140">
        <v>6.8574999999999875</v>
      </c>
      <c r="N101" s="91">
        <f t="shared" si="12"/>
        <v>20.368649427917624</v>
      </c>
    </row>
    <row r="102" spans="1:14" x14ac:dyDescent="0.2">
      <c r="A102" s="29">
        <v>2007</v>
      </c>
      <c r="B102" s="138">
        <v>13.14</v>
      </c>
      <c r="C102" s="82">
        <v>8.5600000000000023</v>
      </c>
      <c r="D102" s="82">
        <v>10.560000000000002</v>
      </c>
      <c r="E102" s="82">
        <v>6.8200000000000074</v>
      </c>
      <c r="F102" s="82">
        <v>6.1599999999999966</v>
      </c>
      <c r="G102" s="82">
        <v>7.4599999999999937</v>
      </c>
      <c r="H102" s="82" t="s">
        <v>132</v>
      </c>
      <c r="I102" s="82">
        <v>1.6800000000000068</v>
      </c>
      <c r="J102" s="82">
        <v>3.5300000000000011</v>
      </c>
      <c r="K102" s="82">
        <v>0.90999999999999659</v>
      </c>
      <c r="L102" s="82">
        <v>2.8299999999999983</v>
      </c>
      <c r="M102" s="140">
        <v>7.8699999999999903</v>
      </c>
      <c r="N102" s="91">
        <f t="shared" si="12"/>
        <v>6.3199999999999994</v>
      </c>
    </row>
    <row r="103" spans="1:14" x14ac:dyDescent="0.2">
      <c r="A103" s="29">
        <v>2008</v>
      </c>
      <c r="B103" s="138">
        <v>11.159999999999997</v>
      </c>
      <c r="C103" s="82">
        <v>12.439999999999998</v>
      </c>
      <c r="D103" s="82">
        <v>15.200000000000003</v>
      </c>
      <c r="E103" s="82">
        <v>6.4300000000000068</v>
      </c>
      <c r="F103" s="82">
        <v>0.65999999999999659</v>
      </c>
      <c r="G103" s="82">
        <v>-0.12999999999999545</v>
      </c>
      <c r="H103" s="82">
        <v>-3.9699999999999989</v>
      </c>
      <c r="I103" s="82">
        <v>-6.7800000000000011</v>
      </c>
      <c r="J103" s="82">
        <v>-5.039999999999992</v>
      </c>
      <c r="K103" s="82">
        <v>-4.2099999999999937</v>
      </c>
      <c r="L103" s="82">
        <v>-1.3000000000000114</v>
      </c>
      <c r="M103" s="140">
        <v>-2.3799999999999955</v>
      </c>
      <c r="N103" s="91">
        <f t="shared" si="12"/>
        <v>1.840000000000001</v>
      </c>
    </row>
    <row r="104" spans="1:14" x14ac:dyDescent="0.2">
      <c r="A104" s="29">
        <v>2009</v>
      </c>
      <c r="B104" s="138">
        <v>5.7999999999999972</v>
      </c>
      <c r="C104" s="82">
        <v>8.3799999999999955</v>
      </c>
      <c r="D104" s="82">
        <v>10.009999999999991</v>
      </c>
      <c r="E104" s="82">
        <v>8.0300000000000011</v>
      </c>
      <c r="F104" s="82">
        <v>7.5799999999999983</v>
      </c>
      <c r="G104" s="82">
        <v>6.6299999999999955</v>
      </c>
      <c r="H104" s="82">
        <v>3.9599999999999937</v>
      </c>
      <c r="I104" s="82">
        <v>-0.81999999999999318</v>
      </c>
      <c r="J104" s="82">
        <v>2.1099999999999994</v>
      </c>
      <c r="K104" s="82">
        <v>3.4099999999999966</v>
      </c>
      <c r="L104" s="82">
        <v>5.0537500762939374</v>
      </c>
      <c r="M104" s="140">
        <v>8.5934094376997479</v>
      </c>
      <c r="N104" s="91">
        <f t="shared" si="12"/>
        <v>5.7280966261661383</v>
      </c>
    </row>
    <row r="105" spans="1:14" x14ac:dyDescent="0.2">
      <c r="A105" s="29">
        <v>2010</v>
      </c>
      <c r="B105" s="141">
        <v>13.075788349352379</v>
      </c>
      <c r="C105" s="92">
        <v>13.922368902909128</v>
      </c>
      <c r="D105" s="92">
        <v>15.553478459897249</v>
      </c>
      <c r="E105" s="92">
        <v>14.017499583851205</v>
      </c>
      <c r="F105" s="92">
        <v>14.165249481201172</v>
      </c>
      <c r="G105" s="92">
        <v>12.839318112460049</v>
      </c>
      <c r="H105" s="92">
        <v>2.7452378772553914</v>
      </c>
      <c r="I105" s="92">
        <v>15.46704587069425</v>
      </c>
      <c r="J105" s="92">
        <v>11.649285496303023</v>
      </c>
      <c r="K105" s="92">
        <v>12.094523664202001</v>
      </c>
      <c r="L105" s="92">
        <v>11.436428062802278</v>
      </c>
      <c r="M105" s="142">
        <v>11.244772616299727</v>
      </c>
      <c r="N105" s="91">
        <f t="shared" si="12"/>
        <v>12.350916373102322</v>
      </c>
    </row>
    <row r="106" spans="1:14" x14ac:dyDescent="0.2">
      <c r="A106" s="29">
        <v>2011</v>
      </c>
      <c r="B106" s="141">
        <v>21.268749923706039</v>
      </c>
      <c r="C106" s="133">
        <v>20.168158215974501</v>
      </c>
      <c r="D106" s="133">
        <v>23.924348157799756</v>
      </c>
      <c r="E106" s="133">
        <v>17.053749237060543</v>
      </c>
      <c r="F106" s="133">
        <v>16.551429951985668</v>
      </c>
      <c r="G106" s="133">
        <v>4.3034088828347024</v>
      </c>
      <c r="H106" s="133">
        <v>-15.757499694824219</v>
      </c>
      <c r="I106" s="133">
        <v>9.1413036844004694</v>
      </c>
      <c r="J106" s="133">
        <v>7.3630948021298366</v>
      </c>
      <c r="K106" s="133">
        <v>10.709523518880218</v>
      </c>
      <c r="L106" s="133">
        <v>12.32142915271578</v>
      </c>
      <c r="M106" s="142">
        <v>11.176903599330359</v>
      </c>
      <c r="N106" s="91">
        <f t="shared" si="12"/>
        <v>11.518716619332805</v>
      </c>
    </row>
    <row r="107" spans="1:14" x14ac:dyDescent="0.2">
      <c r="A107" s="29">
        <v>2012</v>
      </c>
      <c r="B107" s="141">
        <v>22.164999694824218</v>
      </c>
      <c r="C107" s="133">
        <v>30.356999664306642</v>
      </c>
      <c r="D107" s="133">
        <v>22.622727966308588</v>
      </c>
      <c r="E107" s="133">
        <v>17.114999694824235</v>
      </c>
      <c r="F107" s="133">
        <v>16.854316961115074</v>
      </c>
      <c r="G107" s="133">
        <v>-7.219047909691227</v>
      </c>
      <c r="H107" s="133">
        <v>-8.1345236642020211</v>
      </c>
      <c r="I107" s="133">
        <v>17.00000013268513</v>
      </c>
      <c r="J107" s="133">
        <v>15.779212132504114</v>
      </c>
      <c r="K107" s="133">
        <v>7.3641285771909111</v>
      </c>
      <c r="L107" s="133">
        <v>2.6195251464843636</v>
      </c>
      <c r="M107" s="142">
        <v>3.2587525939941315</v>
      </c>
      <c r="N107" s="91">
        <f t="shared" si="12"/>
        <v>11.64850758252868</v>
      </c>
    </row>
    <row r="108" spans="1:14" x14ac:dyDescent="0.2">
      <c r="A108" s="29">
        <v>2013</v>
      </c>
      <c r="B108" s="141">
        <v>13.019047764369418</v>
      </c>
      <c r="C108" s="133">
        <v>15.263946725945743</v>
      </c>
      <c r="D108" s="133">
        <v>11.463750000000005</v>
      </c>
      <c r="E108" s="133">
        <v>11.759318459250721</v>
      </c>
      <c r="F108" s="133">
        <v>12.306818736683255</v>
      </c>
      <c r="G108" s="133">
        <v>21.69374969482422</v>
      </c>
      <c r="H108" s="133">
        <v>3.0284083973277802</v>
      </c>
      <c r="I108" s="133">
        <v>13.529544483531595</v>
      </c>
      <c r="J108" s="133">
        <v>9.5474996948242392</v>
      </c>
      <c r="K108" s="133">
        <v>14.437173621136225</v>
      </c>
      <c r="L108" s="133">
        <v>13.103749694824216</v>
      </c>
      <c r="M108" s="142">
        <v>17.957618321010045</v>
      </c>
      <c r="N108" s="91">
        <f t="shared" si="12"/>
        <v>13.092552132810622</v>
      </c>
    </row>
    <row r="109" spans="1:14" x14ac:dyDescent="0.2">
      <c r="A109" s="117">
        <v>2014</v>
      </c>
      <c r="B109" s="141">
        <v>29.48190403529577</v>
      </c>
      <c r="C109" s="133">
        <v>35.715526476408314</v>
      </c>
      <c r="D109" s="133">
        <v>39.125952526274176</v>
      </c>
      <c r="E109" s="133" t="s">
        <v>132</v>
      </c>
      <c r="F109" s="133">
        <v>29.978333188011533</v>
      </c>
      <c r="G109" s="133" t="s">
        <v>132</v>
      </c>
      <c r="H109" s="133" t="s">
        <v>132</v>
      </c>
      <c r="I109" s="133">
        <v>50.291191725957958</v>
      </c>
      <c r="J109" s="133">
        <v>41.883808506556903</v>
      </c>
      <c r="K109" s="133">
        <v>52.236304427437148</v>
      </c>
      <c r="L109" s="133">
        <v>51.218157734117995</v>
      </c>
      <c r="M109" s="142">
        <v>60.78</v>
      </c>
      <c r="N109" s="120">
        <f t="shared" si="12"/>
        <v>43.41235318000664</v>
      </c>
    </row>
    <row r="110" spans="1:14" x14ac:dyDescent="0.2">
      <c r="A110" s="45" t="s">
        <v>168</v>
      </c>
      <c r="B110" s="143">
        <f t="shared" ref="B110:M110" si="13">AVERAGE(B95:B109)</f>
        <v>17.896210428947629</v>
      </c>
      <c r="C110" s="144">
        <f t="shared" si="13"/>
        <v>20.409348244650324</v>
      </c>
      <c r="D110" s="144">
        <f t="shared" si="13"/>
        <v>20.092746477532046</v>
      </c>
      <c r="E110" s="144">
        <f t="shared" si="13"/>
        <v>15.69483077748294</v>
      </c>
      <c r="F110" s="144">
        <f t="shared" si="13"/>
        <v>14.899239253012476</v>
      </c>
      <c r="G110" s="144">
        <f t="shared" si="13"/>
        <v>9.9423575751844169</v>
      </c>
      <c r="H110" s="144">
        <f t="shared" si="13"/>
        <v>0.70145286444461519</v>
      </c>
      <c r="I110" s="144">
        <f t="shared" si="13"/>
        <v>11.82305838348946</v>
      </c>
      <c r="J110" s="144">
        <f t="shared" si="13"/>
        <v>9.8961965500910498</v>
      </c>
      <c r="K110" s="144">
        <f t="shared" si="13"/>
        <v>10.358999777732626</v>
      </c>
      <c r="L110" s="144">
        <f t="shared" si="13"/>
        <v>10.831947102260349</v>
      </c>
      <c r="M110" s="145">
        <f t="shared" si="13"/>
        <v>14.588541549000045</v>
      </c>
      <c r="N110" s="32"/>
    </row>
    <row r="111" spans="1:14" x14ac:dyDescent="0.2">
      <c r="A111" s="85" t="s">
        <v>133</v>
      </c>
      <c r="B111" s="138">
        <f t="shared" ref="B111:M111" si="14">STDEV(B95:B109)</f>
        <v>7.5204641069658074</v>
      </c>
      <c r="C111" s="116">
        <f t="shared" si="14"/>
        <v>9.0077430410169494</v>
      </c>
      <c r="D111" s="116">
        <f t="shared" si="14"/>
        <v>8.1427620772628888</v>
      </c>
      <c r="E111" s="116">
        <f t="shared" si="14"/>
        <v>6.1766390033302638</v>
      </c>
      <c r="F111" s="116">
        <f t="shared" si="14"/>
        <v>7.7459072946421541</v>
      </c>
      <c r="G111" s="116">
        <f t="shared" si="14"/>
        <v>7.9316153607573874</v>
      </c>
      <c r="H111" s="116">
        <f t="shared" si="14"/>
        <v>9.5806133961936055</v>
      </c>
      <c r="I111" s="116">
        <f t="shared" si="14"/>
        <v>12.516247158604157</v>
      </c>
      <c r="J111" s="116">
        <f t="shared" si="14"/>
        <v>10.822066681151806</v>
      </c>
      <c r="K111" s="116">
        <f t="shared" si="14"/>
        <v>13.003615849556574</v>
      </c>
      <c r="L111" s="116">
        <f t="shared" si="14"/>
        <v>12.489557238986736</v>
      </c>
      <c r="M111" s="140">
        <f t="shared" si="14"/>
        <v>14.616510046584599</v>
      </c>
      <c r="N111" s="32"/>
    </row>
    <row r="112" spans="1:14" ht="15.75" x14ac:dyDescent="0.25">
      <c r="A112" s="90"/>
      <c r="B112" s="33"/>
      <c r="C112" s="33"/>
      <c r="D112" s="33"/>
      <c r="E112" s="33"/>
      <c r="F112" s="33"/>
      <c r="G112" s="33"/>
      <c r="H112" s="33"/>
      <c r="I112" s="33"/>
      <c r="J112" s="33"/>
      <c r="K112" s="33"/>
      <c r="L112" s="33"/>
      <c r="M112" s="33"/>
      <c r="N112" s="27"/>
    </row>
    <row r="113" spans="1:14" ht="15.75" x14ac:dyDescent="0.25">
      <c r="A113" s="90"/>
      <c r="B113" s="89" t="s">
        <v>140</v>
      </c>
      <c r="C113" s="89"/>
      <c r="D113" s="89"/>
      <c r="E113" s="89"/>
      <c r="F113" s="89"/>
      <c r="G113" s="89"/>
      <c r="H113" s="89"/>
      <c r="I113" s="89"/>
      <c r="J113" s="89"/>
      <c r="K113" s="89"/>
      <c r="L113" s="89"/>
      <c r="M113" s="89"/>
      <c r="N113" s="27"/>
    </row>
    <row r="114" spans="1:14" ht="15.75" x14ac:dyDescent="0.25">
      <c r="A114" s="136" t="s">
        <v>119</v>
      </c>
      <c r="B114" s="136" t="s">
        <v>120</v>
      </c>
      <c r="C114" s="136" t="s">
        <v>121</v>
      </c>
      <c r="D114" s="136" t="s">
        <v>122</v>
      </c>
      <c r="E114" s="136" t="s">
        <v>123</v>
      </c>
      <c r="F114" s="136" t="s">
        <v>124</v>
      </c>
      <c r="G114" s="136" t="s">
        <v>125</v>
      </c>
      <c r="H114" s="136" t="s">
        <v>126</v>
      </c>
      <c r="I114" s="136" t="s">
        <v>127</v>
      </c>
      <c r="J114" s="136" t="s">
        <v>128</v>
      </c>
      <c r="K114" s="136" t="s">
        <v>129</v>
      </c>
      <c r="L114" s="136" t="s">
        <v>130</v>
      </c>
      <c r="M114" s="136" t="s">
        <v>131</v>
      </c>
      <c r="N114" s="137" t="s">
        <v>167</v>
      </c>
    </row>
    <row r="115" spans="1:14" x14ac:dyDescent="0.2">
      <c r="A115" s="29">
        <v>2000</v>
      </c>
      <c r="B115" s="146">
        <v>7.5741666666666561</v>
      </c>
      <c r="C115" s="82">
        <v>10.976249999999993</v>
      </c>
      <c r="D115" s="82">
        <v>12.164999999999992</v>
      </c>
      <c r="E115" s="82">
        <v>12.575000000000003</v>
      </c>
      <c r="F115" s="82">
        <v>5.9350000000000023</v>
      </c>
      <c r="G115" s="82">
        <v>3.3812499999999943</v>
      </c>
      <c r="H115" s="82">
        <v>-2.4166666666666572</v>
      </c>
      <c r="I115" s="82">
        <v>4.7874999999999943</v>
      </c>
      <c r="J115" s="82">
        <v>7.2616666666666561</v>
      </c>
      <c r="K115" s="82">
        <v>5.8937500000000114</v>
      </c>
      <c r="L115" s="82">
        <v>1.6749999999999972</v>
      </c>
      <c r="M115" s="139">
        <v>-0.39333333333333087</v>
      </c>
      <c r="N115" s="91">
        <f t="shared" ref="N115:N129" si="15">AVERAGE(B115:M115)</f>
        <v>5.7845486111111093</v>
      </c>
    </row>
    <row r="116" spans="1:14" x14ac:dyDescent="0.2">
      <c r="A116" s="29">
        <v>2001</v>
      </c>
      <c r="B116" s="138">
        <v>4.7070000000000078</v>
      </c>
      <c r="C116" s="82">
        <v>10.883750000000006</v>
      </c>
      <c r="D116" s="82">
        <v>9.4387499999999989</v>
      </c>
      <c r="E116" s="82">
        <v>10.170000000000002</v>
      </c>
      <c r="F116" s="82">
        <v>10.324000000000012</v>
      </c>
      <c r="G116" s="82">
        <v>11.600000000000009</v>
      </c>
      <c r="H116" s="82">
        <v>-3.5400000000000063</v>
      </c>
      <c r="I116" s="82">
        <v>5.5150000000000006</v>
      </c>
      <c r="J116" s="82">
        <v>0.64124999999999943</v>
      </c>
      <c r="K116" s="82">
        <v>-1.0819999999999794</v>
      </c>
      <c r="L116" s="82">
        <v>-1.7950000000000017</v>
      </c>
      <c r="M116" s="140">
        <v>-1.0433333333333366</v>
      </c>
      <c r="N116" s="91">
        <f t="shared" si="15"/>
        <v>4.6516180555555593</v>
      </c>
    </row>
    <row r="117" spans="1:14" x14ac:dyDescent="0.2">
      <c r="A117" s="29">
        <v>2002</v>
      </c>
      <c r="B117" s="138">
        <v>4.3250000000000028</v>
      </c>
      <c r="C117" s="82">
        <v>8.9724999999999966</v>
      </c>
      <c r="D117" s="82">
        <v>9.0762500000000017</v>
      </c>
      <c r="E117" s="82">
        <v>12.651666666666657</v>
      </c>
      <c r="F117" s="82">
        <v>10.592000000000027</v>
      </c>
      <c r="G117" s="82">
        <v>10.192499999999995</v>
      </c>
      <c r="H117" s="82">
        <v>1.0666666666666771</v>
      </c>
      <c r="I117" s="82">
        <v>-0.25999999999999091</v>
      </c>
      <c r="J117" s="82">
        <v>-2.8816666666666606</v>
      </c>
      <c r="K117" s="82">
        <v>-4.9109999999999872</v>
      </c>
      <c r="L117" s="82">
        <v>-3.1462500000000091</v>
      </c>
      <c r="M117" s="140">
        <v>0.64833333333332632</v>
      </c>
      <c r="N117" s="91">
        <f t="shared" si="15"/>
        <v>3.8605000000000032</v>
      </c>
    </row>
    <row r="118" spans="1:14" x14ac:dyDescent="0.2">
      <c r="A118" s="29">
        <v>2003</v>
      </c>
      <c r="B118" s="138">
        <v>3.173000000000016</v>
      </c>
      <c r="C118" s="82">
        <v>8.4612500000000068</v>
      </c>
      <c r="D118" s="82">
        <v>12.721249999999998</v>
      </c>
      <c r="E118" s="82">
        <v>11.320000000000007</v>
      </c>
      <c r="F118" s="82">
        <v>12.811250000000001</v>
      </c>
      <c r="G118" s="82">
        <v>8.4099999999999966</v>
      </c>
      <c r="H118" s="82">
        <v>6.4099999999999966</v>
      </c>
      <c r="I118" s="82">
        <v>-1.63333333333334</v>
      </c>
      <c r="J118" s="82">
        <v>-1.9212500000000006</v>
      </c>
      <c r="K118" s="82">
        <v>-3.0060000000000002</v>
      </c>
      <c r="L118" s="82">
        <v>-2.5787499999999994</v>
      </c>
      <c r="M118" s="140">
        <v>6.8933333333333309</v>
      </c>
      <c r="N118" s="91">
        <f t="shared" si="15"/>
        <v>5.0883958333333341</v>
      </c>
    </row>
    <row r="119" spans="1:14" x14ac:dyDescent="0.2">
      <c r="A119" s="29">
        <v>2004</v>
      </c>
      <c r="B119" s="138">
        <v>17.037499999999994</v>
      </c>
      <c r="C119" s="82">
        <v>16.913749999999993</v>
      </c>
      <c r="D119" s="82">
        <v>17.168999999999997</v>
      </c>
      <c r="E119" s="82">
        <v>13.164999999999992</v>
      </c>
      <c r="F119" s="82">
        <v>7.5287500000000023</v>
      </c>
      <c r="G119" s="82">
        <v>9.9016666666666708</v>
      </c>
      <c r="H119" s="82">
        <v>6.213333333333324</v>
      </c>
      <c r="I119" s="82">
        <v>6.8166666666666771</v>
      </c>
      <c r="J119" s="82">
        <v>2.7049999999999983</v>
      </c>
      <c r="K119" s="82">
        <v>-2.085000000000008</v>
      </c>
      <c r="L119" s="82">
        <v>1.761250000000004</v>
      </c>
      <c r="M119" s="140">
        <v>6.4083333333333172</v>
      </c>
      <c r="N119" s="91">
        <f t="shared" si="15"/>
        <v>8.6279374999999963</v>
      </c>
    </row>
    <row r="120" spans="1:14" x14ac:dyDescent="0.2">
      <c r="A120" s="29">
        <v>2005</v>
      </c>
      <c r="B120" s="138">
        <v>10.483999999999995</v>
      </c>
      <c r="C120" s="82">
        <v>19.823552631578949</v>
      </c>
      <c r="D120" s="82">
        <v>18.794454545454542</v>
      </c>
      <c r="E120" s="82">
        <v>20.635059523809517</v>
      </c>
      <c r="F120" s="82">
        <v>22.353273809523799</v>
      </c>
      <c r="G120" s="82">
        <v>19.888636363636351</v>
      </c>
      <c r="H120" s="82">
        <v>15.233750000000001</v>
      </c>
      <c r="I120" s="82">
        <v>7.2219565217391306</v>
      </c>
      <c r="J120" s="82">
        <v>2.4657142857142844</v>
      </c>
      <c r="K120" s="82">
        <v>0.90255952380954341</v>
      </c>
      <c r="L120" s="82">
        <v>8.0076666666666938</v>
      </c>
      <c r="M120" s="140">
        <v>18.992500000000007</v>
      </c>
      <c r="N120" s="91">
        <f t="shared" si="15"/>
        <v>13.733593655994403</v>
      </c>
    </row>
    <row r="121" spans="1:14" x14ac:dyDescent="0.2">
      <c r="A121" s="29">
        <v>2006</v>
      </c>
      <c r="B121" s="138">
        <v>19.686499999999981</v>
      </c>
      <c r="C121" s="82">
        <v>26.314671052631581</v>
      </c>
      <c r="D121" s="82">
        <v>22.313152173913053</v>
      </c>
      <c r="E121" s="82">
        <v>18.437171052631598</v>
      </c>
      <c r="F121" s="82">
        <v>10.945000000000007</v>
      </c>
      <c r="G121" s="82">
        <v>6.7224999999999966</v>
      </c>
      <c r="H121" s="82" t="s">
        <v>132</v>
      </c>
      <c r="I121" s="82">
        <v>2.0400000000000063</v>
      </c>
      <c r="J121" s="82">
        <v>2.0683333333333422</v>
      </c>
      <c r="K121" s="82">
        <v>0.45374999999999943</v>
      </c>
      <c r="L121" s="82">
        <v>-2.5270000000000152</v>
      </c>
      <c r="M121" s="140">
        <v>-1.4716666666666782</v>
      </c>
      <c r="N121" s="91">
        <f t="shared" si="15"/>
        <v>9.5438555405311707</v>
      </c>
    </row>
    <row r="122" spans="1:14" x14ac:dyDescent="0.2">
      <c r="A122" s="29">
        <v>2007</v>
      </c>
      <c r="B122" s="138">
        <v>3.5600000000000023</v>
      </c>
      <c r="C122" s="82">
        <v>2.0400000000000063</v>
      </c>
      <c r="D122" s="82">
        <v>2.5</v>
      </c>
      <c r="E122" s="82">
        <v>2.8400000000000034</v>
      </c>
      <c r="F122" s="82">
        <v>3.3900000000000006</v>
      </c>
      <c r="G122" s="82">
        <v>1.0799999999999983</v>
      </c>
      <c r="H122" s="82">
        <v>-2.4899999999999949</v>
      </c>
      <c r="I122" s="82">
        <v>-0.32999999999999829</v>
      </c>
      <c r="J122" s="82">
        <v>-3.3299999999999983</v>
      </c>
      <c r="K122" s="82">
        <v>-6.7400000000000091</v>
      </c>
      <c r="L122" s="82">
        <v>-4.8500000000000085</v>
      </c>
      <c r="M122" s="140">
        <v>-2.0100000000000051</v>
      </c>
      <c r="N122" s="91">
        <f t="shared" si="15"/>
        <v>-0.36166666666666697</v>
      </c>
    </row>
    <row r="123" spans="1:14" x14ac:dyDescent="0.2">
      <c r="A123" s="29">
        <v>2008</v>
      </c>
      <c r="B123" s="138">
        <v>4.2999999999999972</v>
      </c>
      <c r="C123" s="82">
        <v>7.7599999999999909</v>
      </c>
      <c r="D123" s="82">
        <v>9.5600000000000023</v>
      </c>
      <c r="E123" s="82">
        <v>3.7900000000000063</v>
      </c>
      <c r="F123" s="82">
        <v>-1.6099999999999994</v>
      </c>
      <c r="G123" s="82">
        <v>-1.3599999999999994</v>
      </c>
      <c r="H123" s="82">
        <v>-5.2199999999999989</v>
      </c>
      <c r="I123" s="82"/>
      <c r="J123" s="82">
        <v>-9.6499999999999915</v>
      </c>
      <c r="K123" s="82">
        <v>-8.7999999999999972</v>
      </c>
      <c r="L123" s="82">
        <v>-8.1800000000000068</v>
      </c>
      <c r="M123" s="140">
        <v>-5.4099999999999966</v>
      </c>
      <c r="N123" s="91">
        <f t="shared" si="15"/>
        <v>-1.3472727272727267</v>
      </c>
    </row>
    <row r="124" spans="1:14" x14ac:dyDescent="0.2">
      <c r="A124" s="29">
        <v>2009</v>
      </c>
      <c r="B124" s="138">
        <v>0.51000000000000512</v>
      </c>
      <c r="C124" s="82">
        <v>4.3599999999999994</v>
      </c>
      <c r="D124" s="82">
        <v>7.2299999999999898</v>
      </c>
      <c r="E124" s="82">
        <v>7.1000000000000085</v>
      </c>
      <c r="F124" s="82">
        <v>6.6600000000000108</v>
      </c>
      <c r="G124" s="82">
        <v>3.519999999999996</v>
      </c>
      <c r="H124" s="82">
        <v>3.4199999999999875</v>
      </c>
      <c r="I124" s="82">
        <v>-5.9999999999988063E-2</v>
      </c>
      <c r="J124" s="82">
        <v>-4.6400000000000006</v>
      </c>
      <c r="K124" s="82">
        <v>-5.730000000000004</v>
      </c>
      <c r="L124" s="82">
        <v>-4.4162499237060615</v>
      </c>
      <c r="M124" s="140">
        <v>-0.57659056230025385</v>
      </c>
      <c r="N124" s="91">
        <f t="shared" si="15"/>
        <v>1.4480966261661408</v>
      </c>
    </row>
    <row r="125" spans="1:14" x14ac:dyDescent="0.2">
      <c r="A125" s="29">
        <v>2010</v>
      </c>
      <c r="B125" s="141">
        <v>5.5157883493523769</v>
      </c>
      <c r="C125" s="92">
        <v>10.002368902909126</v>
      </c>
      <c r="D125" s="92">
        <v>10.703478459897255</v>
      </c>
      <c r="E125" s="92">
        <v>7.8274995838512069</v>
      </c>
      <c r="F125" s="92">
        <v>10.635249481201171</v>
      </c>
      <c r="G125" s="92">
        <v>3.349318112460054</v>
      </c>
      <c r="H125" s="92">
        <v>0.44523787725539421</v>
      </c>
      <c r="I125" s="92">
        <v>-4.6229541293057537</v>
      </c>
      <c r="J125" s="92">
        <v>0.40928549630301347</v>
      </c>
      <c r="K125" s="92">
        <v>1.7445236642020063</v>
      </c>
      <c r="L125" s="92">
        <v>-0.43357193719772624</v>
      </c>
      <c r="M125" s="142">
        <v>2.3747726162997225</v>
      </c>
      <c r="N125" s="91">
        <f t="shared" si="15"/>
        <v>3.9959163731023204</v>
      </c>
    </row>
    <row r="126" spans="1:14" x14ac:dyDescent="0.2">
      <c r="A126" s="29">
        <v>2011</v>
      </c>
      <c r="B126" s="141">
        <v>12.79874992370604</v>
      </c>
      <c r="C126" s="133">
        <v>10.878158215974508</v>
      </c>
      <c r="D126" s="133">
        <v>11.79434815779976</v>
      </c>
      <c r="E126" s="133">
        <v>11.703749237060549</v>
      </c>
      <c r="F126" s="133">
        <v>12.661429951985681</v>
      </c>
      <c r="G126" s="133">
        <v>-6.6591117165302194E-2</v>
      </c>
      <c r="H126" s="133">
        <v>-14.007499694824219</v>
      </c>
      <c r="I126" s="133">
        <v>-4.7186963155995443</v>
      </c>
      <c r="J126" s="133">
        <v>-3.756905197870168</v>
      </c>
      <c r="K126" s="133">
        <v>-2.5304764811197913</v>
      </c>
      <c r="L126" s="133">
        <v>-0.77857084728424297</v>
      </c>
      <c r="M126" s="142">
        <v>-14.003096400669648</v>
      </c>
      <c r="N126" s="91">
        <f t="shared" si="15"/>
        <v>1.6645499526661354</v>
      </c>
    </row>
    <row r="127" spans="1:14" x14ac:dyDescent="0.2">
      <c r="A127" s="126">
        <v>2012</v>
      </c>
      <c r="B127" s="133">
        <v>11.354999694824215</v>
      </c>
      <c r="C127" s="133">
        <v>16.386999664306643</v>
      </c>
      <c r="D127" s="133">
        <v>12.572727966308605</v>
      </c>
      <c r="E127" s="133">
        <v>12.174999694824237</v>
      </c>
      <c r="F127" s="133">
        <v>6.9543169611150688</v>
      </c>
      <c r="G127" s="133">
        <v>2.2009520903087605</v>
      </c>
      <c r="H127" s="133">
        <v>-5.8245236642020188</v>
      </c>
      <c r="I127" s="133">
        <v>3.3000001326851134</v>
      </c>
      <c r="J127" s="133">
        <v>0.68921213250411029</v>
      </c>
      <c r="K127" s="133">
        <v>-3.6158714228091071</v>
      </c>
      <c r="L127" s="133">
        <v>-6.330474853515625</v>
      </c>
      <c r="M127" s="142">
        <v>-4.861247406005873</v>
      </c>
      <c r="N127" s="91">
        <f t="shared" si="15"/>
        <v>3.7501742491953443</v>
      </c>
    </row>
    <row r="128" spans="1:14" x14ac:dyDescent="0.2">
      <c r="A128" s="126">
        <v>2013</v>
      </c>
      <c r="B128" s="133">
        <v>1.6890477643694339</v>
      </c>
      <c r="C128" s="133">
        <v>3.5839467259457365</v>
      </c>
      <c r="D128" s="133">
        <v>5.8537500000000193</v>
      </c>
      <c r="E128" s="133">
        <v>4.2193184592507293</v>
      </c>
      <c r="F128" s="133">
        <v>3.7668187366832626</v>
      </c>
      <c r="G128" s="133">
        <v>-1.6462503051757835</v>
      </c>
      <c r="H128" s="133">
        <v>-9.9715916026722198</v>
      </c>
      <c r="I128" s="133">
        <v>-4.8804555164684018</v>
      </c>
      <c r="J128" s="133">
        <v>-1.7825003051757733</v>
      </c>
      <c r="K128" s="133">
        <v>-0.54282637886379348</v>
      </c>
      <c r="L128" s="133">
        <v>1.6937496948242199</v>
      </c>
      <c r="M128" s="142">
        <v>4.6776183210100442</v>
      </c>
      <c r="N128" s="91">
        <f t="shared" si="15"/>
        <v>0.55505213281062282</v>
      </c>
    </row>
    <row r="129" spans="1:15" x14ac:dyDescent="0.2">
      <c r="A129" s="129">
        <v>2014</v>
      </c>
      <c r="B129" s="147">
        <v>15.081904035295764</v>
      </c>
      <c r="C129" s="93">
        <v>18.825526476408299</v>
      </c>
      <c r="D129" s="93">
        <v>25.125952526274176</v>
      </c>
      <c r="E129" s="93" t="s">
        <v>132</v>
      </c>
      <c r="F129" s="93">
        <v>23.438333188011541</v>
      </c>
      <c r="G129" s="93" t="s">
        <v>132</v>
      </c>
      <c r="H129" s="93" t="s">
        <v>132</v>
      </c>
      <c r="I129" s="93">
        <v>22.891191725957952</v>
      </c>
      <c r="J129" s="93">
        <v>16.923808506556924</v>
      </c>
      <c r="K129" s="93">
        <v>19.986304427437148</v>
      </c>
      <c r="L129" s="93">
        <v>16.218157734118023</v>
      </c>
      <c r="M129" s="148">
        <v>29.5</v>
      </c>
      <c r="N129" s="91">
        <f t="shared" si="15"/>
        <v>20.887908735562203</v>
      </c>
    </row>
    <row r="130" spans="1:15" x14ac:dyDescent="0.2">
      <c r="A130" s="45" t="s">
        <v>168</v>
      </c>
      <c r="B130" s="141">
        <f t="shared" ref="B130:M130" si="16">AVERAGE(B115:B129)</f>
        <v>8.1198437622809667</v>
      </c>
      <c r="C130" s="133">
        <f t="shared" si="16"/>
        <v>11.74551491131699</v>
      </c>
      <c r="D130" s="133">
        <f t="shared" si="16"/>
        <v>12.467874255309825</v>
      </c>
      <c r="E130" s="133">
        <f t="shared" si="16"/>
        <v>10.614961729863895</v>
      </c>
      <c r="F130" s="133">
        <f t="shared" si="16"/>
        <v>9.7590281419013731</v>
      </c>
      <c r="G130" s="133">
        <f t="shared" si="16"/>
        <v>5.5124272721950529</v>
      </c>
      <c r="H130" s="133">
        <f t="shared" si="16"/>
        <v>-0.82163798085459494</v>
      </c>
      <c r="I130" s="133">
        <f t="shared" si="16"/>
        <v>2.5762054108815611</v>
      </c>
      <c r="J130" s="133">
        <f t="shared" si="16"/>
        <v>0.34679655009104898</v>
      </c>
      <c r="K130" s="133">
        <f t="shared" si="16"/>
        <v>-0.67081911115626458</v>
      </c>
      <c r="L130" s="133">
        <f t="shared" si="16"/>
        <v>-0.37866956440631727</v>
      </c>
      <c r="M130" s="142">
        <f t="shared" si="16"/>
        <v>2.6483748823333753</v>
      </c>
      <c r="N130" s="32"/>
    </row>
    <row r="131" spans="1:15" x14ac:dyDescent="0.2">
      <c r="A131" s="85" t="s">
        <v>133</v>
      </c>
      <c r="B131" s="138">
        <f t="shared" ref="B131:M131" si="17">STDEV(B115:B129)</f>
        <v>5.9280010953507363</v>
      </c>
      <c r="C131" s="116">
        <f t="shared" si="17"/>
        <v>6.7121172817399612</v>
      </c>
      <c r="D131" s="116">
        <f t="shared" si="17"/>
        <v>6.1102444750619798</v>
      </c>
      <c r="E131" s="116">
        <f t="shared" si="17"/>
        <v>5.1772836939377767</v>
      </c>
      <c r="F131" s="116">
        <f t="shared" si="17"/>
        <v>6.5979398266837457</v>
      </c>
      <c r="G131" s="116">
        <f t="shared" si="17"/>
        <v>6.0010768749920915</v>
      </c>
      <c r="H131" s="116">
        <f t="shared" si="17"/>
        <v>7.6234569398871681</v>
      </c>
      <c r="I131" s="116">
        <f t="shared" si="17"/>
        <v>7.1704848262559517</v>
      </c>
      <c r="J131" s="116">
        <f t="shared" si="17"/>
        <v>6.0421107477980955</v>
      </c>
      <c r="K131" s="116">
        <f t="shared" si="17"/>
        <v>6.7909995527019067</v>
      </c>
      <c r="L131" s="116">
        <f t="shared" si="17"/>
        <v>6.0399902306737054</v>
      </c>
      <c r="M131" s="140">
        <f t="shared" si="17"/>
        <v>10.347703811719157</v>
      </c>
      <c r="N131" s="32"/>
    </row>
    <row r="132" spans="1:15" ht="15.75" x14ac:dyDescent="0.25">
      <c r="A132" s="94"/>
      <c r="B132" s="135"/>
      <c r="C132" s="135"/>
      <c r="D132" s="135"/>
      <c r="E132" s="135"/>
      <c r="F132" s="135"/>
      <c r="G132" s="135"/>
      <c r="H132" s="135"/>
      <c r="I132" s="135"/>
      <c r="J132" s="135"/>
      <c r="K132" s="135"/>
      <c r="L132" s="135"/>
      <c r="M132" s="135"/>
      <c r="N132" s="27"/>
    </row>
    <row r="133" spans="1:15" ht="15.75" x14ac:dyDescent="0.25">
      <c r="A133" s="90"/>
      <c r="B133" s="89" t="s">
        <v>141</v>
      </c>
      <c r="C133" s="89"/>
      <c r="D133" s="89"/>
      <c r="E133" s="89"/>
      <c r="F133" s="89"/>
      <c r="G133" s="89"/>
      <c r="H133" s="89"/>
      <c r="I133" s="89"/>
      <c r="J133" s="89"/>
      <c r="K133" s="89"/>
      <c r="L133" s="89"/>
      <c r="M133" s="89"/>
      <c r="N133" s="27"/>
    </row>
    <row r="134" spans="1:15" ht="15.75" x14ac:dyDescent="0.25">
      <c r="A134" s="136" t="s">
        <v>119</v>
      </c>
      <c r="B134" s="136" t="s">
        <v>120</v>
      </c>
      <c r="C134" s="136" t="s">
        <v>121</v>
      </c>
      <c r="D134" s="136" t="s">
        <v>122</v>
      </c>
      <c r="E134" s="136" t="s">
        <v>123</v>
      </c>
      <c r="F134" s="136" t="s">
        <v>124</v>
      </c>
      <c r="G134" s="136" t="s">
        <v>125</v>
      </c>
      <c r="H134" s="136" t="s">
        <v>126</v>
      </c>
      <c r="I134" s="136" t="s">
        <v>127</v>
      </c>
      <c r="J134" s="136" t="s">
        <v>128</v>
      </c>
      <c r="K134" s="136" t="s">
        <v>129</v>
      </c>
      <c r="L134" s="136" t="s">
        <v>130</v>
      </c>
      <c r="M134" s="136" t="s">
        <v>131</v>
      </c>
      <c r="N134" s="149" t="s">
        <v>167</v>
      </c>
    </row>
    <row r="135" spans="1:15" x14ac:dyDescent="0.2">
      <c r="A135" s="126">
        <v>2000</v>
      </c>
      <c r="B135" s="82">
        <v>-1.4087499999999977</v>
      </c>
      <c r="C135" s="82">
        <v>1.1349999999999909</v>
      </c>
      <c r="D135" s="82">
        <v>2.3649999999999949</v>
      </c>
      <c r="E135" s="82">
        <v>3.9749999999999943</v>
      </c>
      <c r="F135" s="82">
        <v>1.6659999999999826</v>
      </c>
      <c r="G135" s="82">
        <v>1.3249999999999886</v>
      </c>
      <c r="H135" s="82">
        <v>-3.2316666666666549</v>
      </c>
      <c r="I135" s="82">
        <v>-4.167500000000004</v>
      </c>
      <c r="J135" s="82">
        <v>-0.84916666666666174</v>
      </c>
      <c r="K135" s="82">
        <v>-1.7391666666666623</v>
      </c>
      <c r="L135" s="82">
        <v>-4.0680000000000121</v>
      </c>
      <c r="M135" s="140">
        <v>-5.3900000000000006</v>
      </c>
      <c r="N135" s="150">
        <f t="shared" ref="N135:N149" si="18">AVERAGE(B135:M135)</f>
        <v>-0.8656875000000035</v>
      </c>
    </row>
    <row r="136" spans="1:15" x14ac:dyDescent="0.2">
      <c r="A136" s="126">
        <v>2001</v>
      </c>
      <c r="B136" s="82">
        <v>-3.6829999999999927</v>
      </c>
      <c r="C136" s="82">
        <v>-1.1837500000000034</v>
      </c>
      <c r="D136" s="82">
        <v>0.19249999999999545</v>
      </c>
      <c r="E136" s="82">
        <v>0.47124999999999773</v>
      </c>
      <c r="F136" s="82">
        <v>1.7630000000000052</v>
      </c>
      <c r="G136" s="82">
        <v>6.7075000000000102</v>
      </c>
      <c r="H136" s="82">
        <v>-3.9350000000000023</v>
      </c>
      <c r="I136" s="82">
        <v>1.5849999999999937</v>
      </c>
      <c r="J136" s="82">
        <v>-1.4249999999999972</v>
      </c>
      <c r="K136" s="82">
        <v>-2.0810000000000031</v>
      </c>
      <c r="L136" s="82">
        <v>-4.636250000000004</v>
      </c>
      <c r="M136" s="140">
        <v>-5.4399999999999977</v>
      </c>
      <c r="N136" s="150">
        <f t="shared" si="18"/>
        <v>-0.97206249999999983</v>
      </c>
    </row>
    <row r="137" spans="1:15" x14ac:dyDescent="0.2">
      <c r="A137" s="126">
        <v>2002</v>
      </c>
      <c r="B137" s="82">
        <v>-3.3870000000000005</v>
      </c>
      <c r="C137" s="82">
        <v>-0.44499999999999318</v>
      </c>
      <c r="D137" s="82">
        <v>-0.93999999999999773</v>
      </c>
      <c r="E137" s="82">
        <v>6.8449999999999989</v>
      </c>
      <c r="F137" s="82">
        <v>4.0550000000000068</v>
      </c>
      <c r="G137" s="82">
        <v>0.78749999999999432</v>
      </c>
      <c r="H137" s="82">
        <v>-0.72249999999999659</v>
      </c>
      <c r="I137" s="82">
        <v>-4.0374999999999943</v>
      </c>
      <c r="J137" s="82">
        <v>-2.5633333333333184</v>
      </c>
      <c r="K137" s="82">
        <v>-4.6149999999999949</v>
      </c>
      <c r="L137" s="82">
        <v>-6.4362500000000011</v>
      </c>
      <c r="M137" s="140">
        <v>-4.5033333333333445</v>
      </c>
      <c r="N137" s="150">
        <f t="shared" si="18"/>
        <v>-1.3302013888888868</v>
      </c>
    </row>
    <row r="138" spans="1:15" x14ac:dyDescent="0.2">
      <c r="A138" s="126">
        <v>2003</v>
      </c>
      <c r="B138" s="82">
        <v>-2.7909999999999968</v>
      </c>
      <c r="C138" s="82">
        <v>0.99375000000000568</v>
      </c>
      <c r="D138" s="82">
        <v>1.2737499999999926</v>
      </c>
      <c r="E138" s="82">
        <v>5.7920000000000016</v>
      </c>
      <c r="F138" s="82">
        <v>5.7775000000000034</v>
      </c>
      <c r="G138" s="82">
        <v>1.1599999999999966</v>
      </c>
      <c r="H138" s="82">
        <v>-1.6087500000000006</v>
      </c>
      <c r="I138" s="82">
        <v>-1.8083333333333371</v>
      </c>
      <c r="J138" s="82">
        <v>-3.9012500000000045</v>
      </c>
      <c r="K138" s="82">
        <v>-6.6539999999999964</v>
      </c>
      <c r="L138" s="82">
        <v>-6.9200000000000017</v>
      </c>
      <c r="M138" s="140">
        <v>1.4300000000000068</v>
      </c>
      <c r="N138" s="150">
        <f t="shared" si="18"/>
        <v>-0.6046944444444442</v>
      </c>
    </row>
    <row r="139" spans="1:15" x14ac:dyDescent="0.2">
      <c r="A139" s="126">
        <v>2004</v>
      </c>
      <c r="B139" s="82">
        <v>5.5374999999999943</v>
      </c>
      <c r="C139" s="82">
        <v>5.7399999999999949</v>
      </c>
      <c r="D139" s="82">
        <v>7.4209999999999923</v>
      </c>
      <c r="E139" s="82">
        <v>2.5125000000000028</v>
      </c>
      <c r="F139" s="82">
        <v>0.46999999999999886</v>
      </c>
      <c r="G139" s="82">
        <v>5.0310000000000059</v>
      </c>
      <c r="H139" s="82">
        <v>4.6574999999999989</v>
      </c>
      <c r="I139" s="82">
        <v>0.98333333333333428</v>
      </c>
      <c r="J139" s="82">
        <v>-3.8362500000000068</v>
      </c>
      <c r="K139" s="82">
        <v>-5.9399999999999977</v>
      </c>
      <c r="L139" s="82">
        <v>-6.2787499999999881</v>
      </c>
      <c r="M139" s="140">
        <v>-2.7450000000000045</v>
      </c>
      <c r="N139" s="150">
        <f t="shared" si="18"/>
        <v>1.1294027777777771</v>
      </c>
    </row>
    <row r="140" spans="1:15" x14ac:dyDescent="0.2">
      <c r="A140" s="126">
        <v>2005</v>
      </c>
      <c r="B140" s="82">
        <v>-1.8859999999999957</v>
      </c>
      <c r="C140" s="82">
        <v>9.024802631578936</v>
      </c>
      <c r="D140" s="82">
        <v>3.2924545454545324</v>
      </c>
      <c r="E140" s="82">
        <v>7.5575595238095161</v>
      </c>
      <c r="F140" s="82">
        <v>12.800773809523804</v>
      </c>
      <c r="G140" s="82">
        <v>6.1936363636363581</v>
      </c>
      <c r="H140" s="82">
        <v>3.7337500000000006</v>
      </c>
      <c r="I140" s="82">
        <v>3.2219565217391306</v>
      </c>
      <c r="J140" s="82">
        <v>-4.164285714285711</v>
      </c>
      <c r="K140" s="82">
        <v>-4.4449404761904532</v>
      </c>
      <c r="L140" s="82">
        <v>-2.540333333333308</v>
      </c>
      <c r="M140" s="140">
        <v>4.2500000000003979E-2</v>
      </c>
      <c r="N140" s="150">
        <f t="shared" si="18"/>
        <v>2.7359894893277343</v>
      </c>
    </row>
    <row r="141" spans="1:15" x14ac:dyDescent="0.2">
      <c r="A141" s="126">
        <v>2006</v>
      </c>
      <c r="B141" s="82">
        <v>4.9502499999999969</v>
      </c>
      <c r="C141" s="82">
        <v>11.323421052631574</v>
      </c>
      <c r="D141" s="82">
        <v>11.194652173913042</v>
      </c>
      <c r="E141" s="82">
        <v>7.2209210526315957</v>
      </c>
      <c r="F141" s="82">
        <v>3.6159999999999997</v>
      </c>
      <c r="G141" s="82">
        <v>-0.38500000000000512</v>
      </c>
      <c r="H141" s="82">
        <v>-11.670000000000002</v>
      </c>
      <c r="I141" s="82">
        <v>-8.9199999999999875</v>
      </c>
      <c r="J141" s="82">
        <v>-3.3916666666666657</v>
      </c>
      <c r="K141" s="82">
        <v>-8.2637499999999875</v>
      </c>
      <c r="L141" s="82">
        <v>-9.0510000000000161</v>
      </c>
      <c r="M141" s="140">
        <v>-9.9450000000000074</v>
      </c>
      <c r="N141" s="150">
        <f t="shared" si="18"/>
        <v>-1.1100976989575386</v>
      </c>
    </row>
    <row r="142" spans="1:15" x14ac:dyDescent="0.2">
      <c r="A142" s="126">
        <v>2007</v>
      </c>
      <c r="B142" s="82">
        <v>-5.480000000000004</v>
      </c>
      <c r="C142" s="82">
        <v>-3.769999999999996</v>
      </c>
      <c r="D142" s="82">
        <v>-5.2000000000000028</v>
      </c>
      <c r="E142" s="82">
        <v>-4.7199999999999989</v>
      </c>
      <c r="F142" s="82">
        <v>-1.4399999999999977</v>
      </c>
      <c r="G142" s="82">
        <v>-5.75</v>
      </c>
      <c r="H142" s="82">
        <v>-13.739999999999995</v>
      </c>
      <c r="I142" s="82">
        <v>-8.25</v>
      </c>
      <c r="J142" s="82">
        <v>-5.6899999999999977</v>
      </c>
      <c r="K142" s="82">
        <v>-9.9000000000000057</v>
      </c>
      <c r="L142" s="82">
        <v>-9.25</v>
      </c>
      <c r="M142" s="140">
        <v>-9.6800000000000068</v>
      </c>
      <c r="N142" s="150">
        <f t="shared" si="18"/>
        <v>-6.9058333333333337</v>
      </c>
    </row>
    <row r="143" spans="1:15" x14ac:dyDescent="0.2">
      <c r="A143" s="126">
        <v>2008</v>
      </c>
      <c r="B143" s="82">
        <v>-5.3599999999999994</v>
      </c>
      <c r="C143" s="82">
        <v>-2.4000000000000057</v>
      </c>
      <c r="D143" s="82">
        <v>3.0800000000000125</v>
      </c>
      <c r="E143" s="82">
        <v>1.6099999999999994</v>
      </c>
      <c r="F143" s="82">
        <v>-2.8299999999999983</v>
      </c>
      <c r="G143" s="82">
        <v>-4.75</v>
      </c>
      <c r="H143" s="82">
        <v>-7.7800000000000011</v>
      </c>
      <c r="I143" s="82">
        <v>-10.430000000000007</v>
      </c>
      <c r="J143" s="82">
        <v>-8.11</v>
      </c>
      <c r="K143" s="82">
        <v>-12.099999999999994</v>
      </c>
      <c r="L143" s="82">
        <v>-11.830000000000013</v>
      </c>
      <c r="M143" s="140">
        <v>-9.5499999999999972</v>
      </c>
      <c r="N143" s="150">
        <f t="shared" si="18"/>
        <v>-5.8708333333333336</v>
      </c>
    </row>
    <row r="144" spans="1:15" x14ac:dyDescent="0.2">
      <c r="A144" s="126">
        <v>2009</v>
      </c>
      <c r="B144" s="82">
        <v>-6.5900000000000034</v>
      </c>
      <c r="C144" s="82">
        <v>-1.0100000000000051</v>
      </c>
      <c r="D144" s="82">
        <v>0.71999999999999886</v>
      </c>
      <c r="E144" s="82">
        <v>2.1700000000000017</v>
      </c>
      <c r="F144" s="82">
        <v>0.94000000000001194</v>
      </c>
      <c r="G144" s="82">
        <v>-0.60999999999999943</v>
      </c>
      <c r="H144" s="82">
        <v>0.45999999999999375</v>
      </c>
      <c r="I144" s="82">
        <v>-5.6299999999999955</v>
      </c>
      <c r="J144" s="82">
        <v>-6.75</v>
      </c>
      <c r="K144" s="82">
        <v>-8.1700000000000017</v>
      </c>
      <c r="L144" s="82">
        <v>-8.8762499237060553</v>
      </c>
      <c r="M144" s="140">
        <v>-7.7465905623002556</v>
      </c>
      <c r="N144" s="150">
        <f t="shared" si="18"/>
        <v>-3.4244033738338593</v>
      </c>
      <c r="O144" s="7"/>
    </row>
    <row r="145" spans="1:14" x14ac:dyDescent="0.2">
      <c r="A145" s="126">
        <v>2010</v>
      </c>
      <c r="B145" s="92">
        <v>-4.9742116506476179</v>
      </c>
      <c r="C145" s="92">
        <v>-0.18763109709087189</v>
      </c>
      <c r="D145" s="92">
        <v>3.2134784598972459</v>
      </c>
      <c r="E145" s="92">
        <v>1.1374995838512092</v>
      </c>
      <c r="F145" s="92">
        <v>4.2252494812011747</v>
      </c>
      <c r="G145" s="92">
        <v>2.6493181124600511</v>
      </c>
      <c r="H145" s="92">
        <v>-4.6947621227446064</v>
      </c>
      <c r="I145" s="92">
        <v>-4.242954129305744</v>
      </c>
      <c r="J145" s="92">
        <v>-4.4207145036969848</v>
      </c>
      <c r="K145" s="92">
        <v>-5.7854763357979948</v>
      </c>
      <c r="L145" s="92">
        <v>-7.3135719371977217</v>
      </c>
      <c r="M145" s="142">
        <v>-6.8752273837002775</v>
      </c>
      <c r="N145" s="150">
        <f t="shared" si="18"/>
        <v>-2.2724169602310114</v>
      </c>
    </row>
    <row r="146" spans="1:14" x14ac:dyDescent="0.2">
      <c r="A146" s="126">
        <v>2011</v>
      </c>
      <c r="B146" s="133">
        <v>-1.3612500762939419</v>
      </c>
      <c r="C146" s="133">
        <v>-1.8318417840254995</v>
      </c>
      <c r="D146" s="133">
        <v>2.2043481577997568</v>
      </c>
      <c r="E146" s="133">
        <v>3.0937492370605639</v>
      </c>
      <c r="F146" s="133">
        <v>7.8414299519856598</v>
      </c>
      <c r="G146" s="133">
        <v>-1.6965911171652976</v>
      </c>
      <c r="H146" s="133">
        <v>-17.397499694824219</v>
      </c>
      <c r="I146" s="133">
        <v>-8.5086963155995363</v>
      </c>
      <c r="J146" s="133">
        <v>-12.236905197870172</v>
      </c>
      <c r="K146" s="133">
        <v>-9.5704764811197833</v>
      </c>
      <c r="L146" s="133">
        <v>-11.128570847284237</v>
      </c>
      <c r="M146" s="142">
        <v>-4.333096400669632</v>
      </c>
      <c r="N146" s="150">
        <f t="shared" si="18"/>
        <v>-4.5771167140005282</v>
      </c>
    </row>
    <row r="147" spans="1:14" x14ac:dyDescent="0.2">
      <c r="A147" s="126">
        <v>2012</v>
      </c>
      <c r="B147" s="133">
        <v>-4.8150003051758006</v>
      </c>
      <c r="C147" s="133">
        <v>-0.27300033569335369</v>
      </c>
      <c r="D147" s="133">
        <v>-1.0672720336914097</v>
      </c>
      <c r="E147" s="133">
        <v>-0.47500030517576874</v>
      </c>
      <c r="F147" s="133">
        <v>-1.0456830388849312</v>
      </c>
      <c r="G147" s="133">
        <v>-3.2990479096912395</v>
      </c>
      <c r="H147" s="133">
        <v>-11.144523664202012</v>
      </c>
      <c r="I147" s="133">
        <v>-5.9599998673148775</v>
      </c>
      <c r="J147" s="133">
        <v>-5.1407878674958738</v>
      </c>
      <c r="K147" s="133">
        <v>-10.005871422809093</v>
      </c>
      <c r="L147" s="133">
        <v>-12.130474853515636</v>
      </c>
      <c r="M147" s="142">
        <v>-17.091247406005863</v>
      </c>
      <c r="N147" s="150">
        <f t="shared" si="18"/>
        <v>-6.0373257508046549</v>
      </c>
    </row>
    <row r="148" spans="1:14" x14ac:dyDescent="0.2">
      <c r="A148" s="126">
        <v>2013</v>
      </c>
      <c r="B148" s="133">
        <v>-12.140952235630579</v>
      </c>
      <c r="C148" s="133">
        <v>-5.5160532740542578</v>
      </c>
      <c r="D148" s="133">
        <v>-5.5762499999999875</v>
      </c>
      <c r="E148" s="133">
        <v>-2.2206815407492684</v>
      </c>
      <c r="F148" s="133">
        <v>-3.8131812633167499</v>
      </c>
      <c r="G148" s="133">
        <v>-3.5562503051757801</v>
      </c>
      <c r="H148" s="133">
        <v>-8.9715916026722198</v>
      </c>
      <c r="I148" s="133">
        <v>-6.1104555164683916</v>
      </c>
      <c r="J148" s="133">
        <v>-1.3425003051757756</v>
      </c>
      <c r="K148" s="133">
        <v>-12.512826378863792</v>
      </c>
      <c r="L148" s="133">
        <v>-9.5462503051757892</v>
      </c>
      <c r="M148" s="142">
        <v>-28.65238167898994</v>
      </c>
      <c r="N148" s="150">
        <f t="shared" si="18"/>
        <v>-8.329947867189377</v>
      </c>
    </row>
    <row r="149" spans="1:14" x14ac:dyDescent="0.2">
      <c r="A149" s="129">
        <v>2014</v>
      </c>
      <c r="B149" s="93">
        <v>1.3219040352957734</v>
      </c>
      <c r="C149" s="93">
        <v>2.4255264764082938</v>
      </c>
      <c r="D149" s="93">
        <v>4.795952526274192</v>
      </c>
      <c r="E149" s="93" t="s">
        <v>132</v>
      </c>
      <c r="F149" s="93">
        <v>5.6983331880115315</v>
      </c>
      <c r="G149" s="93" t="s">
        <v>132</v>
      </c>
      <c r="H149" s="93" t="s">
        <v>132</v>
      </c>
      <c r="I149" s="93">
        <v>6.9411917259579639</v>
      </c>
      <c r="J149" s="93">
        <v>-1.3161914934430854</v>
      </c>
      <c r="K149" s="93">
        <v>2.1663044274371543</v>
      </c>
      <c r="L149" s="93">
        <v>-4.2218422658819748</v>
      </c>
      <c r="M149" s="148">
        <v>7.27</v>
      </c>
      <c r="N149" s="151">
        <f t="shared" si="18"/>
        <v>2.7867976244510944</v>
      </c>
    </row>
    <row r="150" spans="1:14" x14ac:dyDescent="0.2">
      <c r="A150" s="131" t="s">
        <v>168</v>
      </c>
      <c r="B150" s="143">
        <f t="shared" ref="B150:M150" si="19">AVERAGE(B135:B149)</f>
        <v>-2.8045006821634777</v>
      </c>
      <c r="C150" s="144">
        <f t="shared" si="19"/>
        <v>0.93501491131698722</v>
      </c>
      <c r="D150" s="144">
        <f t="shared" si="19"/>
        <v>1.7979742553098239</v>
      </c>
      <c r="E150" s="144">
        <f t="shared" si="19"/>
        <v>2.4978426822448463</v>
      </c>
      <c r="F150" s="144">
        <f t="shared" si="19"/>
        <v>2.6482948085680333</v>
      </c>
      <c r="G150" s="144">
        <f t="shared" si="19"/>
        <v>0.27193322457600594</v>
      </c>
      <c r="H150" s="144">
        <f t="shared" si="19"/>
        <v>-5.4317888393649794</v>
      </c>
      <c r="I150" s="144">
        <f t="shared" si="19"/>
        <v>-3.6889305053994303</v>
      </c>
      <c r="J150" s="144">
        <f t="shared" si="19"/>
        <v>-4.3425367832422834</v>
      </c>
      <c r="K150" s="144">
        <f t="shared" si="19"/>
        <v>-6.6410802222673739</v>
      </c>
      <c r="L150" s="144">
        <f t="shared" si="19"/>
        <v>-7.6151695644063171</v>
      </c>
      <c r="M150" s="145">
        <f t="shared" si="19"/>
        <v>-6.8806251176666215</v>
      </c>
      <c r="N150" s="32"/>
    </row>
    <row r="151" spans="1:14" x14ac:dyDescent="0.2">
      <c r="A151" s="132" t="s">
        <v>133</v>
      </c>
      <c r="B151" s="138">
        <f t="shared" ref="B151:M151" si="20">STDEV(B135:B149)</f>
        <v>4.4455137454360729</v>
      </c>
      <c r="C151" s="116">
        <f t="shared" si="20"/>
        <v>4.5836992864225286</v>
      </c>
      <c r="D151" s="116">
        <f t="shared" si="20"/>
        <v>4.2957002847001435</v>
      </c>
      <c r="E151" s="116">
        <f t="shared" si="20"/>
        <v>3.6188357896700638</v>
      </c>
      <c r="F151" s="116">
        <f t="shared" si="20"/>
        <v>4.3594896804300749</v>
      </c>
      <c r="G151" s="116">
        <f t="shared" si="20"/>
        <v>3.9313535409137552</v>
      </c>
      <c r="H151" s="116">
        <f t="shared" si="20"/>
        <v>6.6026259533659939</v>
      </c>
      <c r="I151" s="116">
        <f t="shared" si="20"/>
        <v>4.9729788533347037</v>
      </c>
      <c r="J151" s="116">
        <f t="shared" si="20"/>
        <v>3.0260402883213384</v>
      </c>
      <c r="K151" s="116">
        <f t="shared" si="20"/>
        <v>4.0735776054998114</v>
      </c>
      <c r="L151" s="116">
        <f t="shared" si="20"/>
        <v>2.964378267535976</v>
      </c>
      <c r="M151" s="140">
        <f t="shared" si="20"/>
        <v>8.2555050564541368</v>
      </c>
      <c r="N151" s="32"/>
    </row>
    <row r="152" spans="1:14" ht="15.75" x14ac:dyDescent="0.25">
      <c r="A152" s="88"/>
      <c r="B152" s="134"/>
      <c r="C152" s="134"/>
      <c r="D152" s="134"/>
      <c r="E152" s="134"/>
      <c r="F152" s="134"/>
      <c r="G152" s="134"/>
      <c r="H152" s="134"/>
      <c r="I152" s="134"/>
      <c r="J152" s="134"/>
      <c r="K152" s="134"/>
      <c r="L152" s="134"/>
      <c r="M152" s="134"/>
      <c r="N152" s="27"/>
    </row>
  </sheetData>
  <mergeCells count="4">
    <mergeCell ref="A1:M1"/>
    <mergeCell ref="A2:M2"/>
    <mergeCell ref="A88:M88"/>
    <mergeCell ref="A89:M89"/>
  </mergeCells>
  <conditionalFormatting sqref="B28:M38 B8:M17 B48:M58 B68:M78 B40:M42 B44:M44 B64:M65 B84:M85">
    <cfRule type="cellIs" dxfId="15" priority="17" stopIfTrue="1" operator="lessThan">
      <formula>0</formula>
    </cfRule>
  </conditionalFormatting>
  <conditionalFormatting sqref="B18:M18">
    <cfRule type="cellIs" dxfId="14" priority="15" stopIfTrue="1" operator="lessThan">
      <formula>0</formula>
    </cfRule>
  </conditionalFormatting>
  <conditionalFormatting sqref="B43:M43">
    <cfRule type="cellIs" dxfId="13" priority="14" stopIfTrue="1" operator="lessThan">
      <formula>0</formula>
    </cfRule>
  </conditionalFormatting>
  <conditionalFormatting sqref="B39:M39">
    <cfRule type="cellIs" dxfId="12" priority="13" stopIfTrue="1" operator="lessThan">
      <formula>0</formula>
    </cfRule>
  </conditionalFormatting>
  <conditionalFormatting sqref="B63:M63">
    <cfRule type="cellIs" dxfId="11" priority="12" stopIfTrue="1" operator="lessThan">
      <formula>0</formula>
    </cfRule>
  </conditionalFormatting>
  <conditionalFormatting sqref="B59:M62">
    <cfRule type="cellIs" dxfId="10" priority="11" stopIfTrue="1" operator="lessThan">
      <formula>0</formula>
    </cfRule>
  </conditionalFormatting>
  <conditionalFormatting sqref="B83:M83">
    <cfRule type="cellIs" dxfId="9" priority="10" stopIfTrue="1" operator="lessThan">
      <formula>0</formula>
    </cfRule>
  </conditionalFormatting>
  <conditionalFormatting sqref="B79:M82">
    <cfRule type="cellIs" dxfId="8" priority="9" stopIfTrue="1" operator="lessThan">
      <formula>0</formula>
    </cfRule>
  </conditionalFormatting>
  <conditionalFormatting sqref="B19:M19">
    <cfRule type="cellIs" dxfId="7" priority="8" stopIfTrue="1" operator="lessThan">
      <formula>0</formula>
    </cfRule>
  </conditionalFormatting>
  <conditionalFormatting sqref="B24:M24">
    <cfRule type="cellIs" dxfId="6" priority="7" stopIfTrue="1" operator="lessThan">
      <formula>0</formula>
    </cfRule>
  </conditionalFormatting>
  <conditionalFormatting sqref="B23:M23">
    <cfRule type="cellIs" dxfId="5" priority="6" stopIfTrue="1" operator="lessThan">
      <formula>0</formula>
    </cfRule>
  </conditionalFormatting>
  <conditionalFormatting sqref="B20:M22">
    <cfRule type="cellIs" dxfId="4" priority="5" stopIfTrue="1" operator="lessThan">
      <formula>0</formula>
    </cfRule>
  </conditionalFormatting>
  <conditionalFormatting sqref="N68:N78">
    <cfRule type="cellIs" dxfId="3" priority="4" stopIfTrue="1" operator="lessThan">
      <formula>0</formula>
    </cfRule>
  </conditionalFormatting>
  <conditionalFormatting sqref="N79:N82">
    <cfRule type="cellIs" dxfId="2" priority="3" stopIfTrue="1" operator="lessThan">
      <formula>0</formula>
    </cfRule>
  </conditionalFormatting>
  <conditionalFormatting sqref="B115:M131 B95:M111 B135:M152">
    <cfRule type="cellIs" dxfId="1" priority="2" stopIfTrue="1" operator="lessThan">
      <formula>0</formula>
    </cfRule>
  </conditionalFormatting>
  <conditionalFormatting sqref="N135:N149">
    <cfRule type="cellIs" dxfId="0" priority="1" stopIfTrue="1" operator="lessThan">
      <formula>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GrainFutures&amp;Options</vt:lpstr>
      <vt:lpstr>LvstkFutures&amp;Options</vt:lpstr>
      <vt:lpstr>MarginAccounting</vt:lpstr>
      <vt:lpstr>GrainBasis</vt:lpstr>
      <vt:lpstr>LvstkBasis</vt:lpstr>
    </vt:vector>
  </TitlesOfParts>
  <Company>Montana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Duane Griffith</dc:creator>
  <cp:lastModifiedBy>Duane</cp:lastModifiedBy>
  <cp:lastPrinted>2010-12-23T23:52:15Z</cp:lastPrinted>
  <dcterms:created xsi:type="dcterms:W3CDTF">2007-12-05T19:13:26Z</dcterms:created>
  <dcterms:modified xsi:type="dcterms:W3CDTF">2015-02-12T21:10:36Z</dcterms:modified>
</cp:coreProperties>
</file>